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xr:revisionPtr revIDLastSave="0" documentId="8_{05D6EFA7-0AC6-4138-9B2E-E3FC870B9E1E}" xr6:coauthVersionLast="47" xr6:coauthVersionMax="47" xr10:uidLastSave="{00000000-0000-0000-0000-000000000000}"/>
  <bookViews>
    <workbookView xWindow="-108" yWindow="-108" windowWidth="23256" windowHeight="13176" xr2:uid="{00000000-000D-0000-FFFF-FFFF00000000}"/>
  </bookViews>
  <sheets>
    <sheet name="Start Here" sheetId="1" r:id="rId1"/>
    <sheet name="Debts" sheetId="2" r:id="rId2"/>
    <sheet name="Compare" sheetId="3" r:id="rId3"/>
    <sheet name="Snowball" sheetId="4" r:id="rId4"/>
    <sheet name="Avalanche" sheetId="5" r:id="rId5"/>
    <sheet name="Minimum Only" sheetId="6" r:id="rId6"/>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S13" i="2" l="1"/>
  <c r="S12" i="2"/>
  <c r="V8" i="2"/>
  <c r="S8" i="2"/>
  <c r="V7" i="2"/>
  <c r="S7" i="2"/>
  <c r="V6" i="2"/>
  <c r="S6" i="2"/>
  <c r="B132" i="6" l="1"/>
  <c r="B131" i="6"/>
  <c r="B130" i="6"/>
  <c r="B129" i="6"/>
  <c r="B128" i="6"/>
  <c r="B127" i="6"/>
  <c r="B126" i="6"/>
  <c r="B125" i="6"/>
  <c r="B124" i="6"/>
  <c r="B123" i="6"/>
  <c r="B122" i="6"/>
  <c r="B121" i="6"/>
  <c r="B120" i="6"/>
  <c r="B119" i="6"/>
  <c r="B118" i="6"/>
  <c r="B117" i="6"/>
  <c r="B116" i="6"/>
  <c r="B115" i="6"/>
  <c r="B114" i="6"/>
  <c r="B113" i="6"/>
  <c r="B112" i="6"/>
  <c r="B111" i="6"/>
  <c r="B110" i="6"/>
  <c r="B109" i="6"/>
  <c r="B108" i="6"/>
  <c r="B107" i="6"/>
  <c r="B106" i="6"/>
  <c r="B68" i="5"/>
  <c r="B64" i="5"/>
  <c r="B62" i="5"/>
  <c r="B125" i="5"/>
  <c r="B59" i="5"/>
  <c r="B57" i="5"/>
  <c r="B107" i="4"/>
  <c r="B55" i="5"/>
  <c r="B53" i="5"/>
  <c r="B108" i="4"/>
  <c r="B51" i="5"/>
  <c r="B49" i="5"/>
  <c r="B48" i="5"/>
  <c r="B120" i="4"/>
  <c r="B46" i="5"/>
  <c r="B106" i="4"/>
  <c r="B42" i="5"/>
  <c r="B38" i="5"/>
  <c r="B35" i="5"/>
  <c r="B33" i="5"/>
  <c r="B129" i="4"/>
  <c r="B31" i="5"/>
  <c r="B77" i="6"/>
  <c r="B28" i="5"/>
  <c r="B76" i="6"/>
  <c r="B26" i="5"/>
  <c r="B24" i="5"/>
  <c r="B21" i="5"/>
  <c r="B20" i="5"/>
  <c r="B75" i="6"/>
  <c r="B18" i="5"/>
  <c r="B16" i="5"/>
  <c r="B74" i="6"/>
  <c r="B14" i="5"/>
  <c r="B131" i="4"/>
  <c r="B126" i="4"/>
  <c r="B73" i="6"/>
  <c r="B124" i="4"/>
  <c r="B121" i="4"/>
  <c r="B72" i="6"/>
  <c r="B119" i="4"/>
  <c r="B117" i="4"/>
  <c r="B115" i="4"/>
  <c r="B113" i="4"/>
  <c r="B111" i="4"/>
  <c r="B109" i="4"/>
  <c r="B71" i="6"/>
  <c r="B104" i="4"/>
  <c r="B70" i="6"/>
  <c r="B102" i="4"/>
  <c r="B36" i="4"/>
  <c r="B100" i="4"/>
  <c r="B69" i="6"/>
  <c r="B98" i="4"/>
  <c r="B105" i="6"/>
  <c r="B104" i="6"/>
  <c r="B103" i="6"/>
  <c r="B102" i="6"/>
  <c r="B101" i="6"/>
  <c r="B100" i="6"/>
  <c r="B99" i="6"/>
  <c r="B98" i="6"/>
  <c r="B97" i="6"/>
  <c r="B96" i="6"/>
  <c r="B95" i="6"/>
  <c r="B94" i="6"/>
  <c r="B93" i="6"/>
  <c r="B92" i="6"/>
  <c r="B91" i="6"/>
  <c r="B90" i="6"/>
  <c r="B89" i="6"/>
  <c r="B88" i="6"/>
  <c r="B87" i="6"/>
  <c r="B86" i="6"/>
  <c r="B85" i="6"/>
  <c r="B84" i="6"/>
  <c r="B83" i="6"/>
  <c r="B82" i="6"/>
  <c r="B81" i="6"/>
  <c r="B80" i="6"/>
  <c r="B79" i="6"/>
  <c r="B78" i="6"/>
  <c r="B47" i="6"/>
  <c r="B26" i="6"/>
  <c r="B25" i="6"/>
  <c r="B13" i="6"/>
  <c r="B96" i="4"/>
  <c r="B97" i="4"/>
  <c r="B105" i="4"/>
  <c r="B132" i="5"/>
  <c r="B131" i="5"/>
  <c r="B68" i="6"/>
  <c r="B130" i="5"/>
  <c r="B67" i="6"/>
  <c r="B129" i="5"/>
  <c r="B66" i="6"/>
  <c r="B128" i="5"/>
  <c r="B65" i="6"/>
  <c r="B127" i="5"/>
  <c r="B126" i="5"/>
  <c r="B64" i="6"/>
  <c r="B63" i="6"/>
  <c r="B124" i="5"/>
  <c r="B62" i="6"/>
  <c r="B123" i="5"/>
  <c r="B122" i="5"/>
  <c r="B121" i="5"/>
  <c r="B61" i="6"/>
  <c r="B120" i="5"/>
  <c r="B60" i="6"/>
  <c r="B119" i="5"/>
  <c r="B118" i="5"/>
  <c r="B59" i="6"/>
  <c r="B117" i="5"/>
  <c r="B58" i="6"/>
  <c r="B116" i="5"/>
  <c r="B57" i="6"/>
  <c r="B115" i="5"/>
  <c r="B56" i="6"/>
  <c r="B114" i="5"/>
  <c r="B55" i="6"/>
  <c r="B113" i="5"/>
  <c r="B54" i="6"/>
  <c r="B112" i="5"/>
  <c r="B53" i="6"/>
  <c r="B111" i="5"/>
  <c r="B110" i="5"/>
  <c r="B52" i="6"/>
  <c r="B109" i="5"/>
  <c r="B51" i="6"/>
  <c r="B108" i="5"/>
  <c r="B107" i="5"/>
  <c r="B50" i="6"/>
  <c r="B49" i="6"/>
  <c r="B105" i="5"/>
  <c r="B48" i="6"/>
  <c r="B104" i="5"/>
  <c r="B67" i="5"/>
  <c r="B46" i="6"/>
  <c r="B45" i="6"/>
  <c r="B65" i="5"/>
  <c r="B44" i="6"/>
  <c r="B43" i="6"/>
  <c r="B42" i="6"/>
  <c r="B41" i="6"/>
  <c r="B40" i="6"/>
  <c r="B39" i="6"/>
  <c r="B38" i="6"/>
  <c r="B37" i="6"/>
  <c r="B36" i="6"/>
  <c r="B35" i="6"/>
  <c r="B44" i="5"/>
  <c r="B34" i="6"/>
  <c r="B43" i="5"/>
  <c r="B33" i="6"/>
  <c r="B32" i="6"/>
  <c r="B41" i="5"/>
  <c r="B31" i="6"/>
  <c r="B39" i="5"/>
  <c r="B30" i="6"/>
  <c r="B29" i="6"/>
  <c r="B28" i="6"/>
  <c r="B27" i="6"/>
  <c r="B24" i="6"/>
  <c r="B23" i="6"/>
  <c r="B22" i="6"/>
  <c r="B21" i="6"/>
  <c r="B20" i="6"/>
  <c r="B22" i="5"/>
  <c r="B19" i="6"/>
  <c r="B18" i="6"/>
  <c r="B17" i="6"/>
  <c r="B16" i="6"/>
  <c r="B15" i="6"/>
  <c r="B132" i="4"/>
  <c r="B14" i="6"/>
  <c r="B128" i="4"/>
  <c r="B58" i="4"/>
  <c r="B63" i="4"/>
  <c r="B123" i="4"/>
  <c r="B89" i="4"/>
  <c r="B106" i="5"/>
  <c r="B95" i="4"/>
  <c r="B94" i="4"/>
  <c r="B90" i="4"/>
  <c r="B83" i="4"/>
  <c r="B82" i="4"/>
  <c r="B62" i="4"/>
  <c r="B53" i="4"/>
  <c r="B48" i="4"/>
  <c r="B47" i="4"/>
  <c r="B29" i="4"/>
  <c r="B28" i="4"/>
  <c r="B27" i="4"/>
  <c r="B26" i="4"/>
  <c r="B24" i="4"/>
  <c r="B16" i="4"/>
  <c r="B23" i="4"/>
  <c r="B103" i="5"/>
  <c r="B102" i="5"/>
  <c r="B101" i="5"/>
  <c r="B100" i="5"/>
  <c r="B99" i="5"/>
  <c r="B98" i="5"/>
  <c r="B97" i="5"/>
  <c r="B96" i="5"/>
  <c r="B95" i="5"/>
  <c r="B94" i="5"/>
  <c r="B93" i="5"/>
  <c r="B92" i="5"/>
  <c r="B91" i="5"/>
  <c r="B90" i="5"/>
  <c r="B89" i="5"/>
  <c r="B88" i="5"/>
  <c r="B87" i="5"/>
  <c r="B86" i="5"/>
  <c r="B85" i="5"/>
  <c r="B84" i="5"/>
  <c r="B83" i="5"/>
  <c r="B82" i="5"/>
  <c r="B81" i="5"/>
  <c r="B80" i="5"/>
  <c r="B79" i="5"/>
  <c r="B78" i="5"/>
  <c r="B77" i="5"/>
  <c r="B76" i="5"/>
  <c r="B75" i="5"/>
  <c r="B74" i="5"/>
  <c r="B73" i="5"/>
  <c r="B72" i="5"/>
  <c r="B49" i="4"/>
  <c r="B71" i="5"/>
  <c r="B70" i="5"/>
  <c r="B69" i="5"/>
  <c r="B66" i="5"/>
  <c r="B63" i="5"/>
  <c r="B61" i="5"/>
  <c r="B60" i="5"/>
  <c r="B58" i="5"/>
  <c r="B56" i="5"/>
  <c r="B54" i="5"/>
  <c r="B52" i="5"/>
  <c r="B50" i="5"/>
  <c r="B47" i="5"/>
  <c r="B45" i="5"/>
  <c r="B40" i="5"/>
  <c r="B37" i="5"/>
  <c r="B36" i="5"/>
  <c r="B34" i="5"/>
  <c r="B32" i="5"/>
  <c r="B30" i="5"/>
  <c r="B29" i="5"/>
  <c r="B27" i="5"/>
  <c r="B25" i="5"/>
  <c r="B23" i="5"/>
  <c r="B19" i="5"/>
  <c r="B17" i="5"/>
  <c r="B15" i="5"/>
  <c r="B13" i="5"/>
  <c r="B130" i="4"/>
  <c r="B127" i="4"/>
  <c r="B125" i="4"/>
  <c r="B122" i="4"/>
  <c r="B118" i="4"/>
  <c r="B116" i="4"/>
  <c r="B114" i="4"/>
  <c r="B112" i="4"/>
  <c r="B110" i="4"/>
  <c r="B103" i="4"/>
  <c r="B101" i="4"/>
  <c r="B99" i="4"/>
  <c r="B91" i="4"/>
  <c r="B86" i="4"/>
  <c r="B80" i="4"/>
  <c r="B78" i="4"/>
  <c r="B76" i="4"/>
  <c r="B74" i="4"/>
  <c r="B71" i="4"/>
  <c r="B68" i="4"/>
  <c r="B66" i="4"/>
  <c r="B64" i="4"/>
  <c r="B59" i="4"/>
  <c r="B57" i="4"/>
  <c r="B55" i="4"/>
  <c r="B52" i="4"/>
  <c r="B46" i="4"/>
  <c r="B44" i="4"/>
  <c r="B42" i="4"/>
  <c r="B40" i="4"/>
  <c r="B38" i="4"/>
  <c r="B35" i="4"/>
  <c r="B33" i="4"/>
  <c r="B32" i="4"/>
  <c r="B30" i="4"/>
  <c r="B93" i="4"/>
  <c r="B92" i="4"/>
  <c r="B88" i="4"/>
  <c r="B87" i="4"/>
  <c r="B85" i="4"/>
  <c r="B84" i="4"/>
  <c r="B81" i="4"/>
  <c r="B79" i="4"/>
  <c r="B77" i="4"/>
  <c r="B75" i="4"/>
  <c r="B73" i="4"/>
  <c r="B72" i="4"/>
  <c r="B70" i="4"/>
  <c r="B69" i="4"/>
  <c r="B67" i="4"/>
  <c r="B65" i="4"/>
  <c r="B61" i="4"/>
  <c r="B60" i="4"/>
  <c r="B56" i="4"/>
  <c r="B54" i="4"/>
  <c r="B51" i="4"/>
  <c r="B50" i="4"/>
  <c r="B45" i="4"/>
  <c r="B43" i="4"/>
  <c r="B41" i="4"/>
  <c r="B39" i="4"/>
  <c r="B37" i="4"/>
  <c r="B34" i="4"/>
  <c r="B31" i="4"/>
  <c r="B25" i="4"/>
  <c r="B21" i="4"/>
  <c r="B19" i="4"/>
  <c r="B17" i="4"/>
  <c r="B14" i="4"/>
  <c r="B22" i="4"/>
  <c r="B20" i="4"/>
  <c r="B18" i="4"/>
  <c r="B15" i="4"/>
  <c r="B13" i="4"/>
  <c r="M6" i="6"/>
  <c r="M5" i="6"/>
  <c r="U8" i="2"/>
  <c r="T8" i="2"/>
  <c r="U7" i="2"/>
  <c r="T7" i="2"/>
  <c r="J5" i="6"/>
  <c r="J6" i="6"/>
  <c r="G7" i="2"/>
  <c r="G6" i="6"/>
  <c r="G5" i="6"/>
  <c r="T6" i="2"/>
  <c r="G7" i="6" s="1"/>
  <c r="H6" i="2"/>
  <c r="U6" i="2"/>
  <c r="G6" i="2"/>
  <c r="F6" i="2"/>
  <c r="C9" i="2"/>
  <c r="O12" i="6" l="1"/>
  <c r="L12" i="6"/>
  <c r="I12" i="6"/>
  <c r="G7" i="5"/>
  <c r="G4" i="5"/>
  <c r="G6" i="5"/>
  <c r="G5" i="5"/>
  <c r="G8" i="5"/>
  <c r="E9" i="2"/>
  <c r="G8" i="6"/>
  <c r="G4" i="4"/>
  <c r="G5" i="4"/>
  <c r="G6" i="4"/>
  <c r="J7" i="4"/>
  <c r="J8" i="4"/>
  <c r="J5" i="4"/>
  <c r="J6" i="4"/>
  <c r="G7" i="4"/>
  <c r="J4" i="4"/>
  <c r="G8" i="4"/>
  <c r="M8" i="6"/>
  <c r="F8" i="2"/>
  <c r="M7" i="6"/>
  <c r="H8" i="2"/>
  <c r="G8" i="2"/>
  <c r="J8" i="6"/>
  <c r="F7" i="2"/>
  <c r="J7" i="6"/>
  <c r="H7" i="2"/>
  <c r="M6" i="4" l="1"/>
  <c r="O12" i="4" s="1"/>
  <c r="M4" i="4"/>
  <c r="M4" i="5"/>
  <c r="J5" i="5"/>
  <c r="J7" i="5"/>
  <c r="M7" i="5"/>
  <c r="J4" i="5"/>
  <c r="J6" i="5"/>
  <c r="L12" i="5" s="1"/>
  <c r="J8" i="5"/>
  <c r="M5" i="5"/>
  <c r="M8" i="5"/>
  <c r="M6" i="5"/>
  <c r="N13" i="6"/>
  <c r="M13" i="6" s="1"/>
  <c r="O13" i="6" s="1"/>
  <c r="K13" i="6"/>
  <c r="J13" i="6" s="1"/>
  <c r="L13" i="6" s="1"/>
  <c r="H13" i="6"/>
  <c r="F12" i="6"/>
  <c r="I12" i="5"/>
  <c r="O12" i="5"/>
  <c r="I12" i="4"/>
  <c r="L12" i="4"/>
  <c r="B14" i="2"/>
  <c r="S14" i="2"/>
  <c r="M7" i="4"/>
  <c r="M8" i="4"/>
  <c r="M5" i="4"/>
  <c r="N14" i="6" l="1"/>
  <c r="K14" i="6"/>
  <c r="J14" i="6" s="1"/>
  <c r="L14" i="6" s="1"/>
  <c r="H13" i="5"/>
  <c r="F12" i="5"/>
  <c r="N13" i="5"/>
  <c r="S13" i="5" s="1"/>
  <c r="K13" i="5"/>
  <c r="R13" i="5" s="1"/>
  <c r="H13" i="4"/>
  <c r="F12" i="4"/>
  <c r="N13" i="4"/>
  <c r="S13" i="4" s="1"/>
  <c r="K13" i="4"/>
  <c r="R13" i="4" s="1"/>
  <c r="E13" i="6"/>
  <c r="G13" i="6"/>
  <c r="D13" i="6" s="1"/>
  <c r="I13" i="6"/>
  <c r="K15" i="6" l="1"/>
  <c r="J15" i="6"/>
  <c r="L15" i="6" s="1"/>
  <c r="F13" i="6"/>
  <c r="H14" i="6"/>
  <c r="M14" i="6"/>
  <c r="O14" i="6" s="1"/>
  <c r="E13" i="5"/>
  <c r="Q13" i="5"/>
  <c r="E13" i="4"/>
  <c r="Q13" i="4"/>
  <c r="K16" i="6" l="1"/>
  <c r="J16" i="6" s="1"/>
  <c r="L16" i="6" s="1"/>
  <c r="N15" i="6"/>
  <c r="O15" i="6" s="1"/>
  <c r="M15" i="6"/>
  <c r="P13" i="5"/>
  <c r="G13" i="5" s="1"/>
  <c r="T13" i="5" s="1"/>
  <c r="P13" i="4"/>
  <c r="G13" i="4" s="1"/>
  <c r="T13" i="4" s="1"/>
  <c r="E14" i="6"/>
  <c r="G14" i="6"/>
  <c r="K17" i="6" l="1"/>
  <c r="J17" i="6" s="1"/>
  <c r="L17" i="6" s="1"/>
  <c r="N16" i="6"/>
  <c r="M16" i="6" s="1"/>
  <c r="O16" i="6" s="1"/>
  <c r="I13" i="5"/>
  <c r="J13" i="5"/>
  <c r="I13" i="4"/>
  <c r="J13" i="4"/>
  <c r="D14" i="6"/>
  <c r="I14" i="6"/>
  <c r="L13" i="4" l="1"/>
  <c r="U13" i="4"/>
  <c r="K18" i="6"/>
  <c r="J18" i="6" s="1"/>
  <c r="L18" i="6" s="1"/>
  <c r="N17" i="6"/>
  <c r="M17" i="6" s="1"/>
  <c r="O17" i="6" s="1"/>
  <c r="H14" i="5"/>
  <c r="H14" i="4"/>
  <c r="Q14" i="4" s="1"/>
  <c r="K14" i="4"/>
  <c r="H15" i="6"/>
  <c r="F14" i="6"/>
  <c r="L13" i="5"/>
  <c r="U13" i="5"/>
  <c r="M13" i="4" l="1"/>
  <c r="V13" i="4"/>
  <c r="K19" i="6"/>
  <c r="J19" i="6" s="1"/>
  <c r="L19" i="6" s="1"/>
  <c r="N18" i="6"/>
  <c r="M18" i="6" s="1"/>
  <c r="O18" i="6" s="1"/>
  <c r="D13" i="4"/>
  <c r="O13" i="4"/>
  <c r="K14" i="5"/>
  <c r="M13" i="5"/>
  <c r="V13" i="5" s="1"/>
  <c r="Q14" i="5"/>
  <c r="R14" i="4"/>
  <c r="E15" i="6"/>
  <c r="G15" i="6"/>
  <c r="D15" i="6" l="1"/>
  <c r="I15" i="6"/>
  <c r="K20" i="6"/>
  <c r="N19" i="6"/>
  <c r="M19" i="6" s="1"/>
  <c r="O19" i="6" s="1"/>
  <c r="F13" i="4"/>
  <c r="N14" i="4"/>
  <c r="D13" i="5"/>
  <c r="O13" i="5"/>
  <c r="F15" i="6"/>
  <c r="H16" i="6"/>
  <c r="G16" i="6"/>
  <c r="D16" i="6" s="1"/>
  <c r="R14" i="5"/>
  <c r="E14" i="4" l="1"/>
  <c r="S14" i="4"/>
  <c r="N20" i="6"/>
  <c r="P14" i="4"/>
  <c r="F13" i="5"/>
  <c r="N14" i="5"/>
  <c r="J20" i="6"/>
  <c r="L20" i="6" s="1"/>
  <c r="E16" i="6"/>
  <c r="I16" i="6"/>
  <c r="G14" i="4" l="1"/>
  <c r="T14" i="4" s="1"/>
  <c r="K21" i="6"/>
  <c r="J21" i="6"/>
  <c r="F16" i="6"/>
  <c r="G17" i="6"/>
  <c r="D17" i="6" s="1"/>
  <c r="H17" i="6"/>
  <c r="M20" i="6"/>
  <c r="O20" i="6" s="1"/>
  <c r="E14" i="5"/>
  <c r="S14" i="5"/>
  <c r="L21" i="6" l="1"/>
  <c r="E17" i="6"/>
  <c r="I17" i="6"/>
  <c r="G18" i="6" s="1"/>
  <c r="D18" i="6" s="1"/>
  <c r="I14" i="4"/>
  <c r="J14" i="4"/>
  <c r="K22" i="6"/>
  <c r="J22" i="6" s="1"/>
  <c r="L22" i="6" s="1"/>
  <c r="H18" i="6"/>
  <c r="F17" i="6"/>
  <c r="N21" i="6"/>
  <c r="M21" i="6"/>
  <c r="P14" i="5"/>
  <c r="O21" i="6" l="1"/>
  <c r="N22" i="6" s="1"/>
  <c r="M22" i="6" s="1"/>
  <c r="O22" i="6" s="1"/>
  <c r="L14" i="4"/>
  <c r="U14" i="4"/>
  <c r="H15" i="4"/>
  <c r="Q15" i="4" s="1"/>
  <c r="K15" i="4"/>
  <c r="R15" i="4" s="1"/>
  <c r="M14" i="4"/>
  <c r="V14" i="4" s="1"/>
  <c r="K23" i="6"/>
  <c r="J23" i="6" s="1"/>
  <c r="L23" i="6" s="1"/>
  <c r="G14" i="5"/>
  <c r="T14" i="5" s="1"/>
  <c r="E18" i="6"/>
  <c r="I18" i="6"/>
  <c r="D14" i="4" l="1"/>
  <c r="O14" i="4"/>
  <c r="K24" i="6"/>
  <c r="J24" i="6" s="1"/>
  <c r="L24" i="6" s="1"/>
  <c r="N23" i="6"/>
  <c r="M23" i="6" s="1"/>
  <c r="O23" i="6" s="1"/>
  <c r="J14" i="5"/>
  <c r="U14" i="5" s="1"/>
  <c r="I14" i="5"/>
  <c r="F18" i="6"/>
  <c r="H19" i="6"/>
  <c r="F14" i="4" l="1"/>
  <c r="N15" i="4"/>
  <c r="K25" i="6"/>
  <c r="J25" i="6" s="1"/>
  <c r="L25" i="6" s="1"/>
  <c r="N24" i="6"/>
  <c r="M14" i="5"/>
  <c r="O14" i="5" s="1"/>
  <c r="V14" i="5"/>
  <c r="H15" i="5"/>
  <c r="F14" i="5"/>
  <c r="L14" i="5"/>
  <c r="D14" i="5"/>
  <c r="E19" i="6"/>
  <c r="G19" i="6"/>
  <c r="K26" i="6" l="1"/>
  <c r="J26" i="6" s="1"/>
  <c r="L26" i="6" s="1"/>
  <c r="N15" i="5"/>
  <c r="S15" i="5" s="1"/>
  <c r="K15" i="5"/>
  <c r="R15" i="5" s="1"/>
  <c r="E15" i="4"/>
  <c r="S15" i="4"/>
  <c r="M24" i="6"/>
  <c r="O24" i="6" s="1"/>
  <c r="Q15" i="5"/>
  <c r="D19" i="6"/>
  <c r="I19" i="6"/>
  <c r="K27" i="6" l="1"/>
  <c r="P15" i="4"/>
  <c r="N25" i="6"/>
  <c r="M25" i="6" s="1"/>
  <c r="O25" i="6" s="1"/>
  <c r="P15" i="5"/>
  <c r="G15" i="5" s="1"/>
  <c r="H20" i="6"/>
  <c r="F19" i="6"/>
  <c r="E15" i="5"/>
  <c r="G15" i="4" l="1"/>
  <c r="T15" i="4" s="1"/>
  <c r="M26" i="6"/>
  <c r="O26" i="6" s="1"/>
  <c r="N26" i="6"/>
  <c r="I15" i="5"/>
  <c r="T15" i="5"/>
  <c r="J27" i="6"/>
  <c r="L27" i="6"/>
  <c r="E20" i="6"/>
  <c r="G20" i="6"/>
  <c r="D20" i="6" s="1"/>
  <c r="I20" i="6"/>
  <c r="I15" i="4" l="1"/>
  <c r="J15" i="4"/>
  <c r="N27" i="6"/>
  <c r="H16" i="5"/>
  <c r="Q16" i="5" s="1"/>
  <c r="J15" i="5"/>
  <c r="U15" i="5" s="1"/>
  <c r="K28" i="6"/>
  <c r="F20" i="6"/>
  <c r="H21" i="6"/>
  <c r="G21" i="6" s="1"/>
  <c r="D21" i="6" s="1"/>
  <c r="H16" i="4" l="1"/>
  <c r="M15" i="5"/>
  <c r="D15" i="5"/>
  <c r="L15" i="5"/>
  <c r="L15" i="4"/>
  <c r="U15" i="4"/>
  <c r="M27" i="6"/>
  <c r="O27" i="6"/>
  <c r="J28" i="6"/>
  <c r="L28" i="6" s="1"/>
  <c r="E21" i="6"/>
  <c r="I21" i="6"/>
  <c r="F15" i="5" l="1"/>
  <c r="K16" i="5"/>
  <c r="K16" i="4"/>
  <c r="M15" i="4"/>
  <c r="V15" i="4" s="1"/>
  <c r="N28" i="6"/>
  <c r="M28" i="6" s="1"/>
  <c r="O28" i="6" s="1"/>
  <c r="K29" i="6"/>
  <c r="J29" i="6"/>
  <c r="F21" i="6"/>
  <c r="H22" i="6"/>
  <c r="G22" i="6" s="1"/>
  <c r="D22" i="6" s="1"/>
  <c r="Q16" i="4"/>
  <c r="O15" i="5"/>
  <c r="V15" i="5"/>
  <c r="L29" i="6" l="1"/>
  <c r="K30" i="6" s="1"/>
  <c r="J30" i="6" s="1"/>
  <c r="L30" i="6" s="1"/>
  <c r="D15" i="4"/>
  <c r="O15" i="4"/>
  <c r="N29" i="6"/>
  <c r="M29" i="6" s="1"/>
  <c r="O29" i="6" s="1"/>
  <c r="N16" i="5"/>
  <c r="E16" i="5" s="1"/>
  <c r="S16" i="5"/>
  <c r="R16" i="5"/>
  <c r="R16" i="4"/>
  <c r="E22" i="6"/>
  <c r="I22" i="6"/>
  <c r="F15" i="4" l="1"/>
  <c r="N16" i="4"/>
  <c r="N30" i="6"/>
  <c r="M30" i="6" s="1"/>
  <c r="O30" i="6" s="1"/>
  <c r="K31" i="6"/>
  <c r="J31" i="6" s="1"/>
  <c r="L31" i="6" s="1"/>
  <c r="P16" i="5"/>
  <c r="F22" i="6"/>
  <c r="H23" i="6"/>
  <c r="G23" i="6"/>
  <c r="D23" i="6" s="1"/>
  <c r="E23" i="6" l="1"/>
  <c r="I23" i="6"/>
  <c r="N31" i="6"/>
  <c r="K32" i="6"/>
  <c r="G16" i="5"/>
  <c r="T16" i="5" s="1"/>
  <c r="E16" i="4"/>
  <c r="S16" i="4"/>
  <c r="H24" i="6" l="1"/>
  <c r="G24" i="6" s="1"/>
  <c r="F23" i="6"/>
  <c r="I16" i="5"/>
  <c r="J16" i="5"/>
  <c r="P16" i="4"/>
  <c r="M31" i="6"/>
  <c r="O31" i="6" s="1"/>
  <c r="J32" i="6"/>
  <c r="L32" i="6" s="1"/>
  <c r="E24" i="6"/>
  <c r="H17" i="5" l="1"/>
  <c r="G16" i="4"/>
  <c r="T16" i="4" s="1"/>
  <c r="N32" i="6"/>
  <c r="O32" i="6" s="1"/>
  <c r="M32" i="6"/>
  <c r="K33" i="6"/>
  <c r="L16" i="5"/>
  <c r="U16" i="5"/>
  <c r="D24" i="6"/>
  <c r="I24" i="6"/>
  <c r="J16" i="4" l="1"/>
  <c r="I16" i="4"/>
  <c r="N33" i="6"/>
  <c r="K17" i="5"/>
  <c r="M16" i="5"/>
  <c r="V16" i="5" s="1"/>
  <c r="H25" i="6"/>
  <c r="F24" i="6"/>
  <c r="Q17" i="5"/>
  <c r="J33" i="6"/>
  <c r="L33" i="6" s="1"/>
  <c r="H17" i="4" l="1"/>
  <c r="Q17" i="4"/>
  <c r="D16" i="5"/>
  <c r="O16" i="5"/>
  <c r="K34" i="6"/>
  <c r="L16" i="4"/>
  <c r="U16" i="4"/>
  <c r="M33" i="6"/>
  <c r="O33" i="6" s="1"/>
  <c r="R17" i="5"/>
  <c r="E25" i="6"/>
  <c r="G25" i="6"/>
  <c r="F16" i="5" l="1"/>
  <c r="N17" i="5"/>
  <c r="K17" i="4"/>
  <c r="M16" i="4"/>
  <c r="V16" i="4" s="1"/>
  <c r="N34" i="6"/>
  <c r="M34" i="6" s="1"/>
  <c r="I25" i="6"/>
  <c r="D25" i="6"/>
  <c r="J34" i="6"/>
  <c r="L34" i="6"/>
  <c r="O34" i="6" l="1"/>
  <c r="D16" i="4"/>
  <c r="O16" i="4"/>
  <c r="F25" i="6"/>
  <c r="H26" i="6"/>
  <c r="K35" i="6"/>
  <c r="J35" i="6"/>
  <c r="E17" i="5"/>
  <c r="S17" i="5"/>
  <c r="R17" i="4"/>
  <c r="L35" i="6" l="1"/>
  <c r="K36" i="6" s="1"/>
  <c r="J36" i="6" s="1"/>
  <c r="L36" i="6" s="1"/>
  <c r="M35" i="6"/>
  <c r="O35" i="6" s="1"/>
  <c r="N35" i="6"/>
  <c r="F16" i="4"/>
  <c r="N17" i="4"/>
  <c r="E17" i="4" s="1"/>
  <c r="S17" i="4"/>
  <c r="P17" i="4" s="1"/>
  <c r="N36" i="6"/>
  <c r="P17" i="5"/>
  <c r="E26" i="6"/>
  <c r="G26" i="6"/>
  <c r="K37" i="6" l="1"/>
  <c r="J37" i="6" s="1"/>
  <c r="L37" i="6" s="1"/>
  <c r="G17" i="5"/>
  <c r="T17" i="5" s="1"/>
  <c r="G17" i="4"/>
  <c r="T17" i="4" s="1"/>
  <c r="M36" i="6"/>
  <c r="O36" i="6" s="1"/>
  <c r="D26" i="6"/>
  <c r="I26" i="6"/>
  <c r="K38" i="6" l="1"/>
  <c r="I17" i="5"/>
  <c r="J17" i="5"/>
  <c r="I17" i="4"/>
  <c r="J17" i="4"/>
  <c r="N37" i="6"/>
  <c r="M37" i="6"/>
  <c r="G27" i="6"/>
  <c r="D27" i="6" s="1"/>
  <c r="H27" i="6"/>
  <c r="F26" i="6"/>
  <c r="O37" i="6" l="1"/>
  <c r="N38" i="6" s="1"/>
  <c r="E27" i="6"/>
  <c r="I27" i="6"/>
  <c r="H28" i="6" s="1"/>
  <c r="H18" i="5"/>
  <c r="H18" i="4"/>
  <c r="Q18" i="4" s="1"/>
  <c r="F27" i="6"/>
  <c r="J38" i="6"/>
  <c r="L38" i="6"/>
  <c r="L17" i="5"/>
  <c r="U17" i="5"/>
  <c r="L17" i="4"/>
  <c r="U17" i="4"/>
  <c r="G28" i="6" l="1"/>
  <c r="E28" i="6"/>
  <c r="K39" i="6"/>
  <c r="K18" i="5"/>
  <c r="M17" i="5"/>
  <c r="V17" i="5" s="1"/>
  <c r="K18" i="4"/>
  <c r="R18" i="4" s="1"/>
  <c r="M17" i="4"/>
  <c r="V17" i="4" s="1"/>
  <c r="Q18" i="5"/>
  <c r="M38" i="6"/>
  <c r="O38" i="6" s="1"/>
  <c r="D28" i="6"/>
  <c r="I28" i="6"/>
  <c r="D17" i="5" l="1"/>
  <c r="O17" i="5"/>
  <c r="D17" i="4"/>
  <c r="O17" i="4"/>
  <c r="N39" i="6"/>
  <c r="M39" i="6"/>
  <c r="H29" i="6"/>
  <c r="E29" i="6" s="1"/>
  <c r="F28" i="6"/>
  <c r="G29" i="6"/>
  <c r="J39" i="6"/>
  <c r="L39" i="6" s="1"/>
  <c r="R18" i="5"/>
  <c r="O39" i="6" l="1"/>
  <c r="F17" i="5"/>
  <c r="N18" i="5"/>
  <c r="F17" i="4"/>
  <c r="N18" i="4"/>
  <c r="M40" i="6"/>
  <c r="O40" i="6" s="1"/>
  <c r="N40" i="6"/>
  <c r="K40" i="6"/>
  <c r="J40" i="6"/>
  <c r="L40" i="6" s="1"/>
  <c r="D29" i="6"/>
  <c r="I29" i="6"/>
  <c r="E18" i="5" l="1"/>
  <c r="S18" i="5"/>
  <c r="P18" i="5"/>
  <c r="N41" i="6"/>
  <c r="K41" i="6"/>
  <c r="J41" i="6" s="1"/>
  <c r="L41" i="6" s="1"/>
  <c r="F29" i="6"/>
  <c r="H30" i="6"/>
  <c r="E18" i="4"/>
  <c r="S18" i="4"/>
  <c r="G18" i="5" l="1"/>
  <c r="T18" i="5" s="1"/>
  <c r="K42" i="6"/>
  <c r="P18" i="4"/>
  <c r="M41" i="6"/>
  <c r="O41" i="6" s="1"/>
  <c r="E30" i="6"/>
  <c r="G30" i="6"/>
  <c r="J18" i="5" l="1"/>
  <c r="L18" i="5" s="1"/>
  <c r="U18" i="5"/>
  <c r="I18" i="5"/>
  <c r="G18" i="4"/>
  <c r="T18" i="4" s="1"/>
  <c r="N42" i="6"/>
  <c r="M42" i="6"/>
  <c r="J42" i="6"/>
  <c r="L42" i="6" s="1"/>
  <c r="D30" i="6"/>
  <c r="I30" i="6"/>
  <c r="O42" i="6" l="1"/>
  <c r="K19" i="5"/>
  <c r="R19" i="5"/>
  <c r="M18" i="5"/>
  <c r="V18" i="5"/>
  <c r="H19" i="5"/>
  <c r="I18" i="4"/>
  <c r="J18" i="4"/>
  <c r="N43" i="6"/>
  <c r="K43" i="6"/>
  <c r="J43" i="6" s="1"/>
  <c r="H31" i="6"/>
  <c r="E31" i="6" s="1"/>
  <c r="F30" i="6"/>
  <c r="G31" i="6"/>
  <c r="L43" i="6" l="1"/>
  <c r="D18" i="5"/>
  <c r="O18" i="5"/>
  <c r="H19" i="4"/>
  <c r="Q19" i="4" s="1"/>
  <c r="K44" i="6"/>
  <c r="J44" i="6" s="1"/>
  <c r="L44" i="6" s="1"/>
  <c r="Q19" i="5"/>
  <c r="L18" i="4"/>
  <c r="U18" i="4"/>
  <c r="M43" i="6"/>
  <c r="O43" i="6"/>
  <c r="D31" i="6"/>
  <c r="I31" i="6"/>
  <c r="F18" i="5" l="1"/>
  <c r="N19" i="5"/>
  <c r="K45" i="6"/>
  <c r="K19" i="4"/>
  <c r="R19" i="4" s="1"/>
  <c r="M18" i="4"/>
  <c r="V18" i="4" s="1"/>
  <c r="N44" i="6"/>
  <c r="M44" i="6" s="1"/>
  <c r="F31" i="6"/>
  <c r="H32" i="6"/>
  <c r="O44" i="6" l="1"/>
  <c r="E32" i="6"/>
  <c r="G32" i="6"/>
  <c r="D18" i="4"/>
  <c r="O18" i="4"/>
  <c r="N45" i="6"/>
  <c r="M45" i="6" s="1"/>
  <c r="O45" i="6" s="1"/>
  <c r="E19" i="5"/>
  <c r="S19" i="5"/>
  <c r="J45" i="6"/>
  <c r="L45" i="6"/>
  <c r="D32" i="6" l="1"/>
  <c r="I32" i="6"/>
  <c r="F18" i="4"/>
  <c r="N19" i="4"/>
  <c r="N46" i="6"/>
  <c r="M46" i="6" s="1"/>
  <c r="O46" i="6" s="1"/>
  <c r="P19" i="5"/>
  <c r="K46" i="6"/>
  <c r="J46" i="6" s="1"/>
  <c r="L46" i="6" s="1"/>
  <c r="H33" i="6" l="1"/>
  <c r="E33" i="6" s="1"/>
  <c r="F32" i="6"/>
  <c r="G33" i="6"/>
  <c r="D33" i="6" s="1"/>
  <c r="I33" i="6"/>
  <c r="N47" i="6"/>
  <c r="M47" i="6" s="1"/>
  <c r="O47" i="6" s="1"/>
  <c r="G19" i="5"/>
  <c r="T19" i="5" s="1"/>
  <c r="K47" i="6"/>
  <c r="J47" i="6" s="1"/>
  <c r="L47" i="6" s="1"/>
  <c r="E19" i="4"/>
  <c r="S19" i="4"/>
  <c r="H34" i="6" l="1"/>
  <c r="G34" i="6"/>
  <c r="F33" i="6"/>
  <c r="N48" i="6"/>
  <c r="M48" i="6" s="1"/>
  <c r="O48" i="6" s="1"/>
  <c r="I19" i="5"/>
  <c r="J19" i="5"/>
  <c r="K48" i="6"/>
  <c r="P19" i="4"/>
  <c r="D34" i="6"/>
  <c r="E34" i="6" l="1"/>
  <c r="I34" i="6"/>
  <c r="N49" i="6"/>
  <c r="M49" i="6" s="1"/>
  <c r="O49" i="6" s="1"/>
  <c r="H20" i="5"/>
  <c r="G19" i="4"/>
  <c r="T19" i="4" s="1"/>
  <c r="F34" i="6"/>
  <c r="H35" i="6"/>
  <c r="L19" i="5"/>
  <c r="U19" i="5"/>
  <c r="J48" i="6"/>
  <c r="L48" i="6" s="1"/>
  <c r="N50" i="6" l="1"/>
  <c r="M50" i="6" s="1"/>
  <c r="O50" i="6" s="1"/>
  <c r="J19" i="4"/>
  <c r="I19" i="4"/>
  <c r="K20" i="5"/>
  <c r="R20" i="5" s="1"/>
  <c r="M19" i="5"/>
  <c r="V19" i="5" s="1"/>
  <c r="K49" i="6"/>
  <c r="J49" i="6"/>
  <c r="Q20" i="5"/>
  <c r="E35" i="6"/>
  <c r="G35" i="6"/>
  <c r="L49" i="6" l="1"/>
  <c r="N51" i="6"/>
  <c r="M51" i="6" s="1"/>
  <c r="O51" i="6" s="1"/>
  <c r="H20" i="4"/>
  <c r="Q20" i="4" s="1"/>
  <c r="D19" i="5"/>
  <c r="O19" i="5"/>
  <c r="I35" i="6"/>
  <c r="D35" i="6"/>
  <c r="L19" i="4"/>
  <c r="U19" i="4"/>
  <c r="K50" i="6" l="1"/>
  <c r="J50" i="6" s="1"/>
  <c r="L50" i="6" s="1"/>
  <c r="K51" i="6" s="1"/>
  <c r="J51" i="6" s="1"/>
  <c r="L51" i="6" s="1"/>
  <c r="N52" i="6"/>
  <c r="F19" i="5"/>
  <c r="N20" i="5"/>
  <c r="H36" i="6"/>
  <c r="E36" i="6" s="1"/>
  <c r="G36" i="6"/>
  <c r="D36" i="6" s="1"/>
  <c r="F35" i="6"/>
  <c r="I36" i="6"/>
  <c r="K20" i="4"/>
  <c r="M19" i="4"/>
  <c r="V19" i="4" s="1"/>
  <c r="E20" i="5" l="1"/>
  <c r="S20" i="5"/>
  <c r="P20" i="5"/>
  <c r="K52" i="6"/>
  <c r="J52" i="6" s="1"/>
  <c r="L52" i="6" s="1"/>
  <c r="G37" i="6"/>
  <c r="D37" i="6" s="1"/>
  <c r="H37" i="6"/>
  <c r="F36" i="6"/>
  <c r="D19" i="4"/>
  <c r="O19" i="4"/>
  <c r="M52" i="6"/>
  <c r="O52" i="6" s="1"/>
  <c r="R20" i="4"/>
  <c r="E37" i="6" l="1"/>
  <c r="I37" i="6"/>
  <c r="H38" i="6" s="1"/>
  <c r="G20" i="5"/>
  <c r="T20" i="5" s="1"/>
  <c r="K53" i="6"/>
  <c r="J53" i="6" s="1"/>
  <c r="L53" i="6" s="1"/>
  <c r="F37" i="6"/>
  <c r="F19" i="4"/>
  <c r="N20" i="4"/>
  <c r="N53" i="6"/>
  <c r="G38" i="6" l="1"/>
  <c r="E38" i="6"/>
  <c r="M53" i="6"/>
  <c r="O53" i="6"/>
  <c r="N54" i="6" s="1"/>
  <c r="I20" i="5"/>
  <c r="J20" i="5"/>
  <c r="J54" i="6"/>
  <c r="L54" i="6" s="1"/>
  <c r="K54" i="6"/>
  <c r="D38" i="6"/>
  <c r="I38" i="6"/>
  <c r="E20" i="4"/>
  <c r="S20" i="4"/>
  <c r="H21" i="5" l="1"/>
  <c r="Q21" i="5"/>
  <c r="K55" i="6"/>
  <c r="J55" i="6" s="1"/>
  <c r="L55" i="6" s="1"/>
  <c r="F38" i="6"/>
  <c r="H39" i="6"/>
  <c r="P20" i="4"/>
  <c r="L20" i="5"/>
  <c r="U20" i="5"/>
  <c r="M54" i="6"/>
  <c r="O54" i="6" s="1"/>
  <c r="K56" i="6" l="1"/>
  <c r="J56" i="6" s="1"/>
  <c r="L56" i="6" s="1"/>
  <c r="G20" i="4"/>
  <c r="T20" i="4" s="1"/>
  <c r="K21" i="5"/>
  <c r="R21" i="5"/>
  <c r="M20" i="5"/>
  <c r="V20" i="5" s="1"/>
  <c r="N55" i="6"/>
  <c r="M55" i="6"/>
  <c r="E39" i="6"/>
  <c r="G39" i="6"/>
  <c r="O55" i="6" l="1"/>
  <c r="N56" i="6" s="1"/>
  <c r="M56" i="6" s="1"/>
  <c r="O56" i="6" s="1"/>
  <c r="K57" i="6"/>
  <c r="J57" i="6" s="1"/>
  <c r="L57" i="6" s="1"/>
  <c r="J20" i="4"/>
  <c r="I20" i="4"/>
  <c r="D20" i="5"/>
  <c r="O20" i="5"/>
  <c r="D39" i="6"/>
  <c r="I39" i="6"/>
  <c r="L20" i="4" l="1"/>
  <c r="U20" i="4"/>
  <c r="K58" i="6"/>
  <c r="J58" i="6" s="1"/>
  <c r="L58" i="6" s="1"/>
  <c r="K21" i="4"/>
  <c r="R21" i="4" s="1"/>
  <c r="M20" i="4"/>
  <c r="V20" i="4" s="1"/>
  <c r="H21" i="4"/>
  <c r="Q21" i="4" s="1"/>
  <c r="F20" i="5"/>
  <c r="N21" i="5"/>
  <c r="N57" i="6"/>
  <c r="M57" i="6" s="1"/>
  <c r="O57" i="6" s="1"/>
  <c r="H40" i="6"/>
  <c r="F39" i="6"/>
  <c r="G40" i="6"/>
  <c r="D40" i="6" s="1"/>
  <c r="E40" i="6" l="1"/>
  <c r="I40" i="6"/>
  <c r="H41" i="6" s="1"/>
  <c r="K59" i="6"/>
  <c r="J59" i="6" s="1"/>
  <c r="L59" i="6" s="1"/>
  <c r="D20" i="4"/>
  <c r="O20" i="4"/>
  <c r="M58" i="6"/>
  <c r="O58" i="6" s="1"/>
  <c r="N58" i="6"/>
  <c r="F40" i="6"/>
  <c r="E21" i="5"/>
  <c r="S21" i="5"/>
  <c r="K60" i="6" l="1"/>
  <c r="F20" i="4"/>
  <c r="N21" i="4"/>
  <c r="M59" i="6"/>
  <c r="O59" i="6" s="1"/>
  <c r="N59" i="6"/>
  <c r="P21" i="5"/>
  <c r="E41" i="6"/>
  <c r="G41" i="6"/>
  <c r="N60" i="6" l="1"/>
  <c r="M60" i="6"/>
  <c r="O60" i="6" s="1"/>
  <c r="G21" i="5"/>
  <c r="T21" i="5" s="1"/>
  <c r="J60" i="6"/>
  <c r="L60" i="6" s="1"/>
  <c r="E21" i="4"/>
  <c r="S21" i="4"/>
  <c r="D41" i="6"/>
  <c r="I41" i="6"/>
  <c r="N61" i="6" l="1"/>
  <c r="M61" i="6" s="1"/>
  <c r="O61" i="6" s="1"/>
  <c r="I21" i="5"/>
  <c r="J21" i="5"/>
  <c r="L21" i="5" s="1"/>
  <c r="U21" i="5"/>
  <c r="K61" i="6"/>
  <c r="J61" i="6"/>
  <c r="P21" i="4"/>
  <c r="H42" i="6"/>
  <c r="F41" i="6"/>
  <c r="L61" i="6" l="1"/>
  <c r="N62" i="6"/>
  <c r="H22" i="5"/>
  <c r="R22" i="5"/>
  <c r="K22" i="5"/>
  <c r="M21" i="5"/>
  <c r="V21" i="5"/>
  <c r="K62" i="6"/>
  <c r="J62" i="6" s="1"/>
  <c r="L62" i="6" s="1"/>
  <c r="G21" i="4"/>
  <c r="T21" i="4" s="1"/>
  <c r="E42" i="6"/>
  <c r="G42" i="6"/>
  <c r="D42" i="6" l="1"/>
  <c r="I42" i="6"/>
  <c r="G43" i="6" s="1"/>
  <c r="D43" i="6" s="1"/>
  <c r="D21" i="5"/>
  <c r="O21" i="5"/>
  <c r="K63" i="6"/>
  <c r="J63" i="6" s="1"/>
  <c r="L63" i="6" s="1"/>
  <c r="I21" i="4"/>
  <c r="J21" i="4"/>
  <c r="F42" i="6"/>
  <c r="H43" i="6"/>
  <c r="M62" i="6"/>
  <c r="O62" i="6" s="1"/>
  <c r="Q22" i="5"/>
  <c r="F21" i="5" l="1"/>
  <c r="N22" i="5"/>
  <c r="K64" i="6"/>
  <c r="H22" i="4"/>
  <c r="N63" i="6"/>
  <c r="L21" i="4"/>
  <c r="U21" i="4"/>
  <c r="E43" i="6"/>
  <c r="I43" i="6"/>
  <c r="M63" i="6" l="1"/>
  <c r="O63" i="6" s="1"/>
  <c r="N64" i="6" s="1"/>
  <c r="K22" i="4"/>
  <c r="M21" i="4"/>
  <c r="V21" i="4" s="1"/>
  <c r="F43" i="6"/>
  <c r="H44" i="6"/>
  <c r="E22" i="5"/>
  <c r="S22" i="5"/>
  <c r="J64" i="6"/>
  <c r="L64" i="6"/>
  <c r="Q22" i="4"/>
  <c r="D21" i="4" l="1"/>
  <c r="O21" i="4"/>
  <c r="P22" i="5"/>
  <c r="K65" i="6"/>
  <c r="M64" i="6"/>
  <c r="O64" i="6" s="1"/>
  <c r="R22" i="4"/>
  <c r="E44" i="6"/>
  <c r="G44" i="6"/>
  <c r="F21" i="4" l="1"/>
  <c r="S22" i="4"/>
  <c r="N22" i="4"/>
  <c r="E22" i="4" s="1"/>
  <c r="G22" i="5"/>
  <c r="T22" i="5"/>
  <c r="N65" i="6"/>
  <c r="M65" i="6" s="1"/>
  <c r="J65" i="6"/>
  <c r="L65" i="6" s="1"/>
  <c r="D44" i="6"/>
  <c r="I44" i="6"/>
  <c r="O65" i="6" l="1"/>
  <c r="N66" i="6" s="1"/>
  <c r="M66" i="6" s="1"/>
  <c r="O66" i="6" s="1"/>
  <c r="P22" i="4"/>
  <c r="I22" i="5"/>
  <c r="J22" i="5"/>
  <c r="K66" i="6"/>
  <c r="H45" i="6"/>
  <c r="F44" i="6"/>
  <c r="J66" i="6" l="1"/>
  <c r="L66" i="6" s="1"/>
  <c r="G22" i="4"/>
  <c r="T22" i="4" s="1"/>
  <c r="H23" i="5"/>
  <c r="Q23" i="5" s="1"/>
  <c r="N67" i="6"/>
  <c r="M67" i="6" s="1"/>
  <c r="O67" i="6" s="1"/>
  <c r="L22" i="5"/>
  <c r="U22" i="5"/>
  <c r="E45" i="6"/>
  <c r="G45" i="6"/>
  <c r="K67" i="6" l="1"/>
  <c r="J67" i="6"/>
  <c r="L67" i="6" s="1"/>
  <c r="K68" i="6" s="1"/>
  <c r="I22" i="4"/>
  <c r="J22" i="4"/>
  <c r="L22" i="4" s="1"/>
  <c r="U22" i="4"/>
  <c r="N68" i="6"/>
  <c r="M68" i="6" s="1"/>
  <c r="O68" i="6" s="1"/>
  <c r="K23" i="5"/>
  <c r="R23" i="5" s="1"/>
  <c r="M22" i="5"/>
  <c r="V22" i="5" s="1"/>
  <c r="I45" i="6"/>
  <c r="D45" i="6"/>
  <c r="H23" i="4" l="1"/>
  <c r="Q23" i="4" s="1"/>
  <c r="K23" i="4"/>
  <c r="R23" i="4" s="1"/>
  <c r="M22" i="4"/>
  <c r="V22" i="4" s="1"/>
  <c r="N69" i="6"/>
  <c r="D22" i="5"/>
  <c r="O22" i="5"/>
  <c r="F45" i="6"/>
  <c r="H46" i="6"/>
  <c r="G46" i="6" s="1"/>
  <c r="D46" i="6" s="1"/>
  <c r="J68" i="6"/>
  <c r="L68" i="6"/>
  <c r="D22" i="4" l="1"/>
  <c r="O22" i="4"/>
  <c r="F22" i="5"/>
  <c r="N23" i="5"/>
  <c r="K69" i="6"/>
  <c r="J69" i="6" s="1"/>
  <c r="L69" i="6" s="1"/>
  <c r="M69" i="6"/>
  <c r="O69" i="6" s="1"/>
  <c r="E46" i="6"/>
  <c r="I46" i="6"/>
  <c r="E23" i="5" l="1"/>
  <c r="S23" i="5"/>
  <c r="F22" i="4"/>
  <c r="N23" i="4"/>
  <c r="P23" i="5"/>
  <c r="K70" i="6"/>
  <c r="N70" i="6"/>
  <c r="F46" i="6"/>
  <c r="H47" i="6"/>
  <c r="G47" i="6"/>
  <c r="D47" i="6" s="1"/>
  <c r="G23" i="5" l="1"/>
  <c r="T23" i="5" s="1"/>
  <c r="E23" i="4"/>
  <c r="S23" i="4"/>
  <c r="J70" i="6"/>
  <c r="L70" i="6" s="1"/>
  <c r="M70" i="6"/>
  <c r="O70" i="6"/>
  <c r="E47" i="6"/>
  <c r="I47" i="6"/>
  <c r="I23" i="5" l="1"/>
  <c r="J23" i="5"/>
  <c r="P23" i="4"/>
  <c r="K71" i="6"/>
  <c r="J71" i="6"/>
  <c r="N71" i="6"/>
  <c r="M71" i="6" s="1"/>
  <c r="F47" i="6"/>
  <c r="H48" i="6"/>
  <c r="G48" i="6" s="1"/>
  <c r="D48" i="6" s="1"/>
  <c r="L71" i="6" l="1"/>
  <c r="K72" i="6" s="1"/>
  <c r="J72" i="6" s="1"/>
  <c r="L72" i="6" s="1"/>
  <c r="O71" i="6"/>
  <c r="N72" i="6" s="1"/>
  <c r="M72" i="6" s="1"/>
  <c r="O72" i="6" s="1"/>
  <c r="H24" i="5"/>
  <c r="G23" i="4"/>
  <c r="T23" i="4" s="1"/>
  <c r="L23" i="5"/>
  <c r="U23" i="5"/>
  <c r="E48" i="6"/>
  <c r="I48" i="6"/>
  <c r="I23" i="4" l="1"/>
  <c r="J23" i="4"/>
  <c r="K73" i="6"/>
  <c r="J73" i="6" s="1"/>
  <c r="L73" i="6" s="1"/>
  <c r="N73" i="6"/>
  <c r="M73" i="6" s="1"/>
  <c r="O73" i="6" s="1"/>
  <c r="K24" i="5"/>
  <c r="R24" i="5" s="1"/>
  <c r="M23" i="5"/>
  <c r="V23" i="5" s="1"/>
  <c r="F48" i="6"/>
  <c r="H49" i="6"/>
  <c r="Q24" i="5"/>
  <c r="H24" i="4" l="1"/>
  <c r="K74" i="6"/>
  <c r="J74" i="6" s="1"/>
  <c r="L74" i="6" s="1"/>
  <c r="N74" i="6"/>
  <c r="M74" i="6" s="1"/>
  <c r="O74" i="6" s="1"/>
  <c r="D23" i="5"/>
  <c r="O23" i="5"/>
  <c r="L23" i="4"/>
  <c r="U23" i="4"/>
  <c r="E49" i="6"/>
  <c r="G49" i="6"/>
  <c r="D49" i="6" l="1"/>
  <c r="I49" i="6"/>
  <c r="K75" i="6"/>
  <c r="N75" i="6"/>
  <c r="M75" i="6" s="1"/>
  <c r="O75" i="6" s="1"/>
  <c r="F23" i="5"/>
  <c r="N24" i="5"/>
  <c r="K24" i="4"/>
  <c r="M23" i="4"/>
  <c r="V23" i="4" s="1"/>
  <c r="F49" i="6"/>
  <c r="H50" i="6"/>
  <c r="Q24" i="4"/>
  <c r="E24" i="5" l="1"/>
  <c r="S24" i="5"/>
  <c r="N76" i="6"/>
  <c r="P24" i="5"/>
  <c r="D23" i="4"/>
  <c r="O23" i="4"/>
  <c r="J75" i="6"/>
  <c r="L75" i="6" s="1"/>
  <c r="R24" i="4"/>
  <c r="E50" i="6"/>
  <c r="G50" i="6"/>
  <c r="G24" i="5" l="1"/>
  <c r="T24" i="5" s="1"/>
  <c r="F23" i="4"/>
  <c r="N24" i="4"/>
  <c r="K76" i="6"/>
  <c r="M76" i="6"/>
  <c r="O76" i="6" s="1"/>
  <c r="D50" i="6"/>
  <c r="I50" i="6"/>
  <c r="I24" i="5" l="1"/>
  <c r="J24" i="5"/>
  <c r="N77" i="6"/>
  <c r="H51" i="6"/>
  <c r="E51" i="6" s="1"/>
  <c r="G51" i="6"/>
  <c r="F50" i="6"/>
  <c r="E24" i="4"/>
  <c r="S24" i="4"/>
  <c r="J76" i="6"/>
  <c r="L76" i="6" s="1"/>
  <c r="H25" i="5" l="1"/>
  <c r="P24" i="4"/>
  <c r="K77" i="6"/>
  <c r="L24" i="5"/>
  <c r="U24" i="5"/>
  <c r="M77" i="6"/>
  <c r="O77" i="6" s="1"/>
  <c r="D51" i="6"/>
  <c r="I51" i="6"/>
  <c r="G24" i="4" l="1"/>
  <c r="T24" i="4" s="1"/>
  <c r="K25" i="5"/>
  <c r="M24" i="5"/>
  <c r="V24" i="5" s="1"/>
  <c r="N78" i="6"/>
  <c r="M78" i="6"/>
  <c r="F51" i="6"/>
  <c r="H52" i="6"/>
  <c r="Q25" i="5"/>
  <c r="J77" i="6"/>
  <c r="L77" i="6" s="1"/>
  <c r="O78" i="6" l="1"/>
  <c r="N79" i="6" s="1"/>
  <c r="M79" i="6" s="1"/>
  <c r="O79" i="6" s="1"/>
  <c r="J24" i="4"/>
  <c r="I24" i="4"/>
  <c r="D24" i="5"/>
  <c r="O24" i="5"/>
  <c r="K78" i="6"/>
  <c r="J78" i="6"/>
  <c r="R25" i="5"/>
  <c r="E52" i="6"/>
  <c r="G52" i="6"/>
  <c r="L78" i="6" l="1"/>
  <c r="D52" i="6"/>
  <c r="I52" i="6"/>
  <c r="H25" i="4"/>
  <c r="Q25" i="4"/>
  <c r="F24" i="5"/>
  <c r="N25" i="5"/>
  <c r="N80" i="6"/>
  <c r="K79" i="6"/>
  <c r="J79" i="6" s="1"/>
  <c r="L79" i="6" s="1"/>
  <c r="L24" i="4"/>
  <c r="U24" i="4"/>
  <c r="F52" i="6" l="1"/>
  <c r="H53" i="6"/>
  <c r="G53" i="6" s="1"/>
  <c r="K80" i="6"/>
  <c r="J80" i="6" s="1"/>
  <c r="L80" i="6" s="1"/>
  <c r="K25" i="4"/>
  <c r="R25" i="4" s="1"/>
  <c r="M24" i="4"/>
  <c r="V24" i="4" s="1"/>
  <c r="E25" i="5"/>
  <c r="S25" i="5"/>
  <c r="M80" i="6"/>
  <c r="O80" i="6"/>
  <c r="E53" i="6"/>
  <c r="K81" i="6" l="1"/>
  <c r="J81" i="6" s="1"/>
  <c r="L81" i="6" s="1"/>
  <c r="D24" i="4"/>
  <c r="O24" i="4"/>
  <c r="P25" i="5"/>
  <c r="N81" i="6"/>
  <c r="D53" i="6"/>
  <c r="I53" i="6"/>
  <c r="K82" i="6" l="1"/>
  <c r="F24" i="4"/>
  <c r="N25" i="4"/>
  <c r="G25" i="5"/>
  <c r="T25" i="5" s="1"/>
  <c r="H54" i="6"/>
  <c r="G54" i="6" s="1"/>
  <c r="D54" i="6" s="1"/>
  <c r="F53" i="6"/>
  <c r="M81" i="6"/>
  <c r="O81" i="6" s="1"/>
  <c r="I25" i="5" l="1"/>
  <c r="J25" i="5"/>
  <c r="N82" i="6"/>
  <c r="M82" i="6"/>
  <c r="O82" i="6" s="1"/>
  <c r="J82" i="6"/>
  <c r="L82" i="6" s="1"/>
  <c r="E25" i="4"/>
  <c r="S25" i="4"/>
  <c r="E54" i="6"/>
  <c r="I54" i="6"/>
  <c r="H26" i="5" l="1"/>
  <c r="Q26" i="5" s="1"/>
  <c r="N83" i="6"/>
  <c r="M83" i="6" s="1"/>
  <c r="O83" i="6" s="1"/>
  <c r="K83" i="6"/>
  <c r="J83" i="6" s="1"/>
  <c r="P25" i="4"/>
  <c r="F54" i="6"/>
  <c r="H55" i="6"/>
  <c r="L25" i="5"/>
  <c r="U25" i="5"/>
  <c r="L83" i="6" l="1"/>
  <c r="N84" i="6"/>
  <c r="M84" i="6" s="1"/>
  <c r="O84" i="6" s="1"/>
  <c r="K84" i="6"/>
  <c r="G25" i="4"/>
  <c r="T25" i="4" s="1"/>
  <c r="K26" i="5"/>
  <c r="M25" i="5"/>
  <c r="V25" i="5" s="1"/>
  <c r="E55" i="6"/>
  <c r="G55" i="6"/>
  <c r="N85" i="6" l="1"/>
  <c r="M85" i="6" s="1"/>
  <c r="O85" i="6" s="1"/>
  <c r="J25" i="4"/>
  <c r="I25" i="4"/>
  <c r="D25" i="5"/>
  <c r="O25" i="5"/>
  <c r="J84" i="6"/>
  <c r="L84" i="6" s="1"/>
  <c r="R26" i="5"/>
  <c r="D55" i="6"/>
  <c r="I55" i="6"/>
  <c r="N86" i="6" l="1"/>
  <c r="M86" i="6" s="1"/>
  <c r="O86" i="6" s="1"/>
  <c r="H26" i="4"/>
  <c r="F25" i="5"/>
  <c r="N26" i="5"/>
  <c r="K85" i="6"/>
  <c r="J85" i="6" s="1"/>
  <c r="H56" i="6"/>
  <c r="F55" i="6"/>
  <c r="L25" i="4"/>
  <c r="U25" i="4"/>
  <c r="L85" i="6" l="1"/>
  <c r="N87" i="6"/>
  <c r="K86" i="6"/>
  <c r="K26" i="4"/>
  <c r="M25" i="4"/>
  <c r="V25" i="4" s="1"/>
  <c r="Q26" i="4"/>
  <c r="E26" i="5"/>
  <c r="S26" i="5"/>
  <c r="E56" i="6"/>
  <c r="G56" i="6"/>
  <c r="D25" i="4" l="1"/>
  <c r="O25" i="4"/>
  <c r="P26" i="5"/>
  <c r="M87" i="6"/>
  <c r="O87" i="6"/>
  <c r="J86" i="6"/>
  <c r="L86" i="6" s="1"/>
  <c r="R26" i="4"/>
  <c r="D56" i="6"/>
  <c r="I56" i="6"/>
  <c r="F25" i="4" l="1"/>
  <c r="N26" i="4"/>
  <c r="S26" i="4"/>
  <c r="G26" i="5"/>
  <c r="T26" i="5" s="1"/>
  <c r="N88" i="6"/>
  <c r="O88" i="6" s="1"/>
  <c r="M88" i="6"/>
  <c r="K87" i="6"/>
  <c r="J87" i="6" s="1"/>
  <c r="H57" i="6"/>
  <c r="E57" i="6" s="1"/>
  <c r="G57" i="6"/>
  <c r="F56" i="6"/>
  <c r="L87" i="6" l="1"/>
  <c r="K88" i="6" s="1"/>
  <c r="J88" i="6" s="1"/>
  <c r="L88" i="6" s="1"/>
  <c r="P26" i="4"/>
  <c r="J26" i="5"/>
  <c r="I26" i="5"/>
  <c r="N89" i="6"/>
  <c r="M89" i="6" s="1"/>
  <c r="O89" i="6" s="1"/>
  <c r="E26" i="4"/>
  <c r="D57" i="6"/>
  <c r="I57" i="6"/>
  <c r="G26" i="4" l="1"/>
  <c r="T26" i="4" s="1"/>
  <c r="H27" i="5"/>
  <c r="N90" i="6"/>
  <c r="M90" i="6" s="1"/>
  <c r="O90" i="6" s="1"/>
  <c r="K89" i="6"/>
  <c r="J89" i="6" s="1"/>
  <c r="L89" i="6" s="1"/>
  <c r="F57" i="6"/>
  <c r="H58" i="6"/>
  <c r="L26" i="5"/>
  <c r="U26" i="5"/>
  <c r="J26" i="4" l="1"/>
  <c r="I26" i="4"/>
  <c r="N91" i="6"/>
  <c r="M91" i="6" s="1"/>
  <c r="O91" i="6" s="1"/>
  <c r="K90" i="6"/>
  <c r="J90" i="6" s="1"/>
  <c r="L90" i="6" s="1"/>
  <c r="K27" i="5"/>
  <c r="M26" i="5"/>
  <c r="V26" i="5" s="1"/>
  <c r="Q27" i="5"/>
  <c r="E58" i="6"/>
  <c r="G58" i="6"/>
  <c r="D58" i="6" s="1"/>
  <c r="I58" i="6"/>
  <c r="H27" i="4" l="1"/>
  <c r="Q27" i="4" s="1"/>
  <c r="N92" i="6"/>
  <c r="M92" i="6" s="1"/>
  <c r="O92" i="6" s="1"/>
  <c r="K91" i="6"/>
  <c r="J91" i="6" s="1"/>
  <c r="L91" i="6" s="1"/>
  <c r="D26" i="5"/>
  <c r="O26" i="5"/>
  <c r="F58" i="6"/>
  <c r="H59" i="6"/>
  <c r="E59" i="6" s="1"/>
  <c r="G59" i="6"/>
  <c r="L26" i="4"/>
  <c r="U26" i="4"/>
  <c r="R27" i="5"/>
  <c r="N93" i="6" l="1"/>
  <c r="M93" i="6" s="1"/>
  <c r="O93" i="6" s="1"/>
  <c r="K92" i="6"/>
  <c r="J92" i="6" s="1"/>
  <c r="L92" i="6" s="1"/>
  <c r="F26" i="5"/>
  <c r="N27" i="5"/>
  <c r="K27" i="4"/>
  <c r="M26" i="4"/>
  <c r="V26" i="4" s="1"/>
  <c r="D59" i="6"/>
  <c r="I59" i="6"/>
  <c r="N94" i="6" l="1"/>
  <c r="M94" i="6" s="1"/>
  <c r="O94" i="6" s="1"/>
  <c r="K93" i="6"/>
  <c r="J93" i="6" s="1"/>
  <c r="L93" i="6" s="1"/>
  <c r="D26" i="4"/>
  <c r="O26" i="4"/>
  <c r="F59" i="6"/>
  <c r="H60" i="6"/>
  <c r="E27" i="5"/>
  <c r="S27" i="5"/>
  <c r="R27" i="4"/>
  <c r="N95" i="6" l="1"/>
  <c r="M95" i="6" s="1"/>
  <c r="O95" i="6" s="1"/>
  <c r="K94" i="6"/>
  <c r="J94" i="6" s="1"/>
  <c r="L94" i="6" s="1"/>
  <c r="F26" i="4"/>
  <c r="N27" i="4"/>
  <c r="P27" i="5"/>
  <c r="E60" i="6"/>
  <c r="G60" i="6"/>
  <c r="N96" i="6" l="1"/>
  <c r="K95" i="6"/>
  <c r="G27" i="5"/>
  <c r="T27" i="5"/>
  <c r="E27" i="4"/>
  <c r="S27" i="4"/>
  <c r="D60" i="6"/>
  <c r="I60" i="6"/>
  <c r="I27" i="5" l="1"/>
  <c r="J27" i="5"/>
  <c r="P27" i="4"/>
  <c r="F60" i="6"/>
  <c r="H61" i="6"/>
  <c r="M96" i="6"/>
  <c r="O96" i="6" s="1"/>
  <c r="J95" i="6"/>
  <c r="L95" i="6" s="1"/>
  <c r="H28" i="5" l="1"/>
  <c r="G27" i="4"/>
  <c r="T27" i="4" s="1"/>
  <c r="O97" i="6"/>
  <c r="N97" i="6"/>
  <c r="M97" i="6"/>
  <c r="K96" i="6"/>
  <c r="J96" i="6"/>
  <c r="L27" i="5"/>
  <c r="U27" i="5"/>
  <c r="E61" i="6"/>
  <c r="G61" i="6"/>
  <c r="L96" i="6" l="1"/>
  <c r="J27" i="4"/>
  <c r="L27" i="4" s="1"/>
  <c r="U27" i="4"/>
  <c r="I27" i="4"/>
  <c r="M98" i="6"/>
  <c r="O98" i="6" s="1"/>
  <c r="N98" i="6"/>
  <c r="K28" i="5"/>
  <c r="R28" i="5" s="1"/>
  <c r="M27" i="5"/>
  <c r="V27" i="5" s="1"/>
  <c r="Q28" i="5"/>
  <c r="D61" i="6"/>
  <c r="I61" i="6"/>
  <c r="K97" i="6" l="1"/>
  <c r="J97" i="6" s="1"/>
  <c r="L97" i="6" s="1"/>
  <c r="K98" i="6" s="1"/>
  <c r="J98" i="6" s="1"/>
  <c r="L98" i="6" s="1"/>
  <c r="K28" i="4"/>
  <c r="R28" i="4"/>
  <c r="M27" i="4"/>
  <c r="V27" i="4" s="1"/>
  <c r="H28" i="4"/>
  <c r="Q28" i="4" s="1"/>
  <c r="N99" i="6"/>
  <c r="M99" i="6" s="1"/>
  <c r="O99" i="6" s="1"/>
  <c r="D27" i="5"/>
  <c r="O27" i="5"/>
  <c r="H62" i="6"/>
  <c r="F61" i="6"/>
  <c r="D27" i="4" l="1"/>
  <c r="O27" i="4"/>
  <c r="N100" i="6"/>
  <c r="M100" i="6" s="1"/>
  <c r="O100" i="6" s="1"/>
  <c r="K99" i="6"/>
  <c r="J99" i="6" s="1"/>
  <c r="L99" i="6" s="1"/>
  <c r="F27" i="5"/>
  <c r="N28" i="5"/>
  <c r="E62" i="6"/>
  <c r="G62" i="6"/>
  <c r="F27" i="4" l="1"/>
  <c r="N28" i="4"/>
  <c r="E28" i="4" s="1"/>
  <c r="S28" i="4"/>
  <c r="N101" i="6"/>
  <c r="M101" i="6" s="1"/>
  <c r="O101" i="6" s="1"/>
  <c r="K100" i="6"/>
  <c r="J100" i="6" s="1"/>
  <c r="L100" i="6" s="1"/>
  <c r="I62" i="6"/>
  <c r="D62" i="6"/>
  <c r="E28" i="5"/>
  <c r="S28" i="5"/>
  <c r="P28" i="4" l="1"/>
  <c r="N102" i="6"/>
  <c r="M102" i="6" s="1"/>
  <c r="O102" i="6" s="1"/>
  <c r="K101" i="6"/>
  <c r="J101" i="6" s="1"/>
  <c r="L101" i="6" s="1"/>
  <c r="F62" i="6"/>
  <c r="H63" i="6"/>
  <c r="P28" i="5"/>
  <c r="G28" i="4" l="1"/>
  <c r="T28" i="4"/>
  <c r="N103" i="6"/>
  <c r="M103" i="6" s="1"/>
  <c r="O103" i="6" s="1"/>
  <c r="K102" i="6"/>
  <c r="J102" i="6" s="1"/>
  <c r="L102" i="6" s="1"/>
  <c r="G28" i="5"/>
  <c r="T28" i="5" s="1"/>
  <c r="E63" i="6"/>
  <c r="G63" i="6"/>
  <c r="I28" i="4" l="1"/>
  <c r="J28" i="4"/>
  <c r="N104" i="6"/>
  <c r="M104" i="6" s="1"/>
  <c r="O104" i="6" s="1"/>
  <c r="K103" i="6"/>
  <c r="J103" i="6" s="1"/>
  <c r="L103" i="6" s="1"/>
  <c r="I28" i="5"/>
  <c r="J28" i="5"/>
  <c r="D63" i="6"/>
  <c r="I63" i="6"/>
  <c r="H29" i="4" l="1"/>
  <c r="Q29" i="4" s="1"/>
  <c r="N105" i="6"/>
  <c r="K104" i="6"/>
  <c r="J104" i="6" s="1"/>
  <c r="L104" i="6" s="1"/>
  <c r="H29" i="5"/>
  <c r="Q29" i="5"/>
  <c r="H64" i="6"/>
  <c r="F63" i="6"/>
  <c r="L28" i="4"/>
  <c r="U28" i="4"/>
  <c r="L28" i="5"/>
  <c r="U28" i="5"/>
  <c r="E64" i="6" l="1"/>
  <c r="G64" i="6"/>
  <c r="I64" i="6" s="1"/>
  <c r="K105" i="6"/>
  <c r="J105" i="6" s="1"/>
  <c r="L105" i="6" s="1"/>
  <c r="K29" i="4"/>
  <c r="R29" i="4" s="1"/>
  <c r="M28" i="4"/>
  <c r="V28" i="4" s="1"/>
  <c r="K29" i="5"/>
  <c r="M28" i="5"/>
  <c r="V28" i="5" s="1"/>
  <c r="M105" i="6"/>
  <c r="O105" i="6"/>
  <c r="D64" i="6"/>
  <c r="K106" i="6" l="1"/>
  <c r="J106" i="6" s="1"/>
  <c r="L106" i="6" s="1"/>
  <c r="D28" i="4"/>
  <c r="O28" i="4"/>
  <c r="D28" i="5"/>
  <c r="O28" i="5"/>
  <c r="N106" i="6"/>
  <c r="M106" i="6" s="1"/>
  <c r="F64" i="6"/>
  <c r="H65" i="6"/>
  <c r="R29" i="5"/>
  <c r="O106" i="6" l="1"/>
  <c r="N107" i="6" s="1"/>
  <c r="M107" i="6" s="1"/>
  <c r="O107" i="6" s="1"/>
  <c r="K107" i="6"/>
  <c r="J107" i="6" s="1"/>
  <c r="L107" i="6" s="1"/>
  <c r="F28" i="4"/>
  <c r="N29" i="4"/>
  <c r="F28" i="5"/>
  <c r="N29" i="5"/>
  <c r="E65" i="6"/>
  <c r="G65" i="6"/>
  <c r="D65" i="6" s="1"/>
  <c r="I65" i="6"/>
  <c r="K108" i="6" l="1"/>
  <c r="N108" i="6"/>
  <c r="M108" i="6" s="1"/>
  <c r="O108" i="6" s="1"/>
  <c r="F65" i="6"/>
  <c r="H66" i="6"/>
  <c r="E29" i="4"/>
  <c r="S29" i="4"/>
  <c r="E29" i="5"/>
  <c r="S29" i="5"/>
  <c r="N109" i="6" l="1"/>
  <c r="P29" i="4"/>
  <c r="P29" i="5"/>
  <c r="J108" i="6"/>
  <c r="L108" i="6" s="1"/>
  <c r="E66" i="6"/>
  <c r="G66" i="6"/>
  <c r="G29" i="4" l="1"/>
  <c r="T29" i="4" s="1"/>
  <c r="G29" i="5"/>
  <c r="T29" i="5" s="1"/>
  <c r="K109" i="6"/>
  <c r="M109" i="6"/>
  <c r="O109" i="6" s="1"/>
  <c r="D66" i="6"/>
  <c r="I66" i="6"/>
  <c r="J29" i="4" l="1"/>
  <c r="I29" i="4"/>
  <c r="J29" i="5"/>
  <c r="I29" i="5"/>
  <c r="N110" i="6"/>
  <c r="M110" i="6" s="1"/>
  <c r="H67" i="6"/>
  <c r="F66" i="6"/>
  <c r="J109" i="6"/>
  <c r="L109" i="6" s="1"/>
  <c r="O110" i="6" l="1"/>
  <c r="N111" i="6" s="1"/>
  <c r="L29" i="4"/>
  <c r="U29" i="4"/>
  <c r="L29" i="5"/>
  <c r="U29" i="5"/>
  <c r="K30" i="4"/>
  <c r="R30" i="4" s="1"/>
  <c r="H30" i="4"/>
  <c r="K30" i="5"/>
  <c r="R30" i="5"/>
  <c r="H30" i="5"/>
  <c r="K110" i="6"/>
  <c r="J110" i="6"/>
  <c r="E67" i="6"/>
  <c r="G67" i="6"/>
  <c r="L110" i="6" l="1"/>
  <c r="M29" i="4"/>
  <c r="V29" i="4"/>
  <c r="V29" i="5"/>
  <c r="M29" i="5"/>
  <c r="D29" i="4"/>
  <c r="O29" i="4"/>
  <c r="D29" i="5"/>
  <c r="O29" i="5"/>
  <c r="K111" i="6"/>
  <c r="Q30" i="4"/>
  <c r="Q30" i="5"/>
  <c r="M111" i="6"/>
  <c r="O111" i="6"/>
  <c r="D67" i="6"/>
  <c r="I67" i="6"/>
  <c r="F29" i="4" l="1"/>
  <c r="N30" i="4"/>
  <c r="F29" i="5"/>
  <c r="N30" i="5"/>
  <c r="S30" i="5"/>
  <c r="P30" i="5"/>
  <c r="G30" i="5" s="1"/>
  <c r="N112" i="6"/>
  <c r="H68" i="6"/>
  <c r="F67" i="6"/>
  <c r="J111" i="6"/>
  <c r="L111" i="6" s="1"/>
  <c r="M112" i="6" l="1"/>
  <c r="O112" i="6" s="1"/>
  <c r="N113" i="6" s="1"/>
  <c r="M113" i="6" s="1"/>
  <c r="O113" i="6" s="1"/>
  <c r="I30" i="5"/>
  <c r="K112" i="6"/>
  <c r="J112" i="6" s="1"/>
  <c r="T30" i="5"/>
  <c r="E30" i="4"/>
  <c r="S30" i="4"/>
  <c r="E30" i="5"/>
  <c r="E68" i="6"/>
  <c r="G68" i="6"/>
  <c r="L112" i="6" l="1"/>
  <c r="K113" i="6" s="1"/>
  <c r="H31" i="5"/>
  <c r="Q31" i="5" s="1"/>
  <c r="N114" i="6"/>
  <c r="M114" i="6" s="1"/>
  <c r="O114" i="6" s="1"/>
  <c r="J30" i="5"/>
  <c r="U30" i="5" s="1"/>
  <c r="P30" i="4"/>
  <c r="I68" i="6"/>
  <c r="D68" i="6"/>
  <c r="N115" i="6" l="1"/>
  <c r="M115" i="6" s="1"/>
  <c r="O115" i="6" s="1"/>
  <c r="M30" i="5"/>
  <c r="O30" i="5" s="1"/>
  <c r="V30" i="5"/>
  <c r="D30" i="5"/>
  <c r="L30" i="5"/>
  <c r="G30" i="4"/>
  <c r="T30" i="4" s="1"/>
  <c r="F68" i="6"/>
  <c r="H69" i="6"/>
  <c r="J113" i="6"/>
  <c r="L113" i="6" s="1"/>
  <c r="N116" i="6" l="1"/>
  <c r="M116" i="6" s="1"/>
  <c r="O116" i="6" s="1"/>
  <c r="N31" i="5"/>
  <c r="S31" i="5"/>
  <c r="F30" i="5"/>
  <c r="K31" i="5"/>
  <c r="I30" i="4"/>
  <c r="J30" i="4"/>
  <c r="K114" i="6"/>
  <c r="J114" i="6"/>
  <c r="E69" i="6"/>
  <c r="G69" i="6"/>
  <c r="L114" i="6" l="1"/>
  <c r="D69" i="6"/>
  <c r="I69" i="6"/>
  <c r="H70" i="6" s="1"/>
  <c r="N117" i="6"/>
  <c r="H31" i="4"/>
  <c r="K115" i="6"/>
  <c r="F69" i="6"/>
  <c r="E31" i="5"/>
  <c r="R31" i="5"/>
  <c r="L30" i="4"/>
  <c r="U30" i="4"/>
  <c r="P31" i="5" l="1"/>
  <c r="K31" i="4"/>
  <c r="R31" i="4" s="1"/>
  <c r="M30" i="4"/>
  <c r="V30" i="4" s="1"/>
  <c r="M117" i="6"/>
  <c r="O117" i="6" s="1"/>
  <c r="Q31" i="4"/>
  <c r="J115" i="6"/>
  <c r="L115" i="6"/>
  <c r="E70" i="6"/>
  <c r="G70" i="6"/>
  <c r="G31" i="5" l="1"/>
  <c r="T31" i="5"/>
  <c r="D30" i="4"/>
  <c r="O30" i="4"/>
  <c r="N118" i="6"/>
  <c r="O118" i="6" s="1"/>
  <c r="M118" i="6"/>
  <c r="K116" i="6"/>
  <c r="J116" i="6"/>
  <c r="D70" i="6"/>
  <c r="I70" i="6"/>
  <c r="L116" i="6" l="1"/>
  <c r="I31" i="5"/>
  <c r="J31" i="5"/>
  <c r="F30" i="4"/>
  <c r="N31" i="4"/>
  <c r="E31" i="4" s="1"/>
  <c r="S31" i="4"/>
  <c r="M119" i="6"/>
  <c r="O119" i="6" s="1"/>
  <c r="N119" i="6"/>
  <c r="H71" i="6"/>
  <c r="F70" i="6"/>
  <c r="K117" i="6" l="1"/>
  <c r="J117" i="6" s="1"/>
  <c r="L117" i="6" s="1"/>
  <c r="K118" i="6" s="1"/>
  <c r="J118" i="6" s="1"/>
  <c r="L118" i="6" s="1"/>
  <c r="L31" i="5"/>
  <c r="U31" i="5"/>
  <c r="H32" i="5"/>
  <c r="K32" i="5"/>
  <c r="R32" i="5"/>
  <c r="M31" i="5"/>
  <c r="V31" i="5" s="1"/>
  <c r="P31" i="4"/>
  <c r="M120" i="6"/>
  <c r="O120" i="6" s="1"/>
  <c r="N120" i="6"/>
  <c r="E71" i="6"/>
  <c r="G71" i="6"/>
  <c r="D31" i="5" l="1"/>
  <c r="O31" i="5"/>
  <c r="G31" i="4"/>
  <c r="T31" i="4" s="1"/>
  <c r="N121" i="6"/>
  <c r="K119" i="6"/>
  <c r="J119" i="6" s="1"/>
  <c r="L119" i="6" s="1"/>
  <c r="I71" i="6"/>
  <c r="D71" i="6"/>
  <c r="Q32" i="5"/>
  <c r="F31" i="5" l="1"/>
  <c r="N32" i="5"/>
  <c r="I31" i="4"/>
  <c r="J31" i="4"/>
  <c r="K120" i="6"/>
  <c r="J120" i="6" s="1"/>
  <c r="L120" i="6" s="1"/>
  <c r="F71" i="6"/>
  <c r="H72" i="6"/>
  <c r="G72" i="6" s="1"/>
  <c r="D72" i="6" s="1"/>
  <c r="M121" i="6"/>
  <c r="O121" i="6" s="1"/>
  <c r="H32" i="4" l="1"/>
  <c r="Q32" i="4"/>
  <c r="K121" i="6"/>
  <c r="J121" i="6" s="1"/>
  <c r="L121" i="6" s="1"/>
  <c r="N122" i="6"/>
  <c r="E32" i="5"/>
  <c r="S32" i="5"/>
  <c r="L31" i="4"/>
  <c r="U31" i="4"/>
  <c r="E72" i="6"/>
  <c r="I72" i="6"/>
  <c r="K122" i="6" l="1"/>
  <c r="J122" i="6" s="1"/>
  <c r="L122" i="6" s="1"/>
  <c r="P32" i="5"/>
  <c r="K32" i="4"/>
  <c r="R32" i="4" s="1"/>
  <c r="M31" i="4"/>
  <c r="V31" i="4" s="1"/>
  <c r="F72" i="6"/>
  <c r="H73" i="6"/>
  <c r="M122" i="6"/>
  <c r="O122" i="6" s="1"/>
  <c r="E73" i="6" l="1"/>
  <c r="G73" i="6"/>
  <c r="D73" i="6" s="1"/>
  <c r="I73" i="6"/>
  <c r="H74" i="6" s="1"/>
  <c r="K123" i="6"/>
  <c r="J123" i="6" s="1"/>
  <c r="L123" i="6" s="1"/>
  <c r="G32" i="5"/>
  <c r="T32" i="5" s="1"/>
  <c r="D31" i="4"/>
  <c r="O31" i="4"/>
  <c r="F73" i="6"/>
  <c r="N123" i="6"/>
  <c r="M123" i="6"/>
  <c r="O123" i="6" l="1"/>
  <c r="K124" i="6"/>
  <c r="J124" i="6" s="1"/>
  <c r="L124" i="6" s="1"/>
  <c r="I32" i="5"/>
  <c r="J32" i="5"/>
  <c r="F31" i="4"/>
  <c r="N32" i="4"/>
  <c r="E74" i="6"/>
  <c r="G74" i="6"/>
  <c r="D74" i="6" s="1"/>
  <c r="I74" i="6"/>
  <c r="M124" i="6" l="1"/>
  <c r="O124" i="6" s="1"/>
  <c r="N125" i="6" s="1"/>
  <c r="M125" i="6" s="1"/>
  <c r="O125" i="6" s="1"/>
  <c r="N124" i="6"/>
  <c r="L32" i="5"/>
  <c r="U32" i="5"/>
  <c r="K125" i="6"/>
  <c r="J125" i="6" s="1"/>
  <c r="L125" i="6" s="1"/>
  <c r="H33" i="5"/>
  <c r="Q33" i="5"/>
  <c r="M32" i="5"/>
  <c r="V32" i="5" s="1"/>
  <c r="K33" i="5"/>
  <c r="R33" i="5"/>
  <c r="F74" i="6"/>
  <c r="H75" i="6"/>
  <c r="E32" i="4"/>
  <c r="S32" i="4"/>
  <c r="K126" i="6" l="1"/>
  <c r="J126" i="6" s="1"/>
  <c r="L126" i="6" s="1"/>
  <c r="D32" i="5"/>
  <c r="O32" i="5"/>
  <c r="N126" i="6"/>
  <c r="P32" i="4"/>
  <c r="E75" i="6"/>
  <c r="G75" i="6"/>
  <c r="K127" i="6" l="1"/>
  <c r="J127" i="6" s="1"/>
  <c r="L127" i="6" s="1"/>
  <c r="F32" i="5"/>
  <c r="N33" i="5"/>
  <c r="G32" i="4"/>
  <c r="T32" i="4" s="1"/>
  <c r="M126" i="6"/>
  <c r="O126" i="6" s="1"/>
  <c r="D75" i="6"/>
  <c r="I75" i="6"/>
  <c r="K128" i="6" l="1"/>
  <c r="J128" i="6" s="1"/>
  <c r="L128" i="6" s="1"/>
  <c r="J32" i="4"/>
  <c r="L32" i="4" s="1"/>
  <c r="U32" i="4"/>
  <c r="I32" i="4"/>
  <c r="N127" i="6"/>
  <c r="H76" i="6"/>
  <c r="F75" i="6"/>
  <c r="E33" i="5"/>
  <c r="S33" i="5"/>
  <c r="K129" i="6" l="1"/>
  <c r="J129" i="6" s="1"/>
  <c r="L129" i="6" s="1"/>
  <c r="K33" i="4"/>
  <c r="M32" i="4"/>
  <c r="V32" i="4" s="1"/>
  <c r="H33" i="4"/>
  <c r="P33" i="5"/>
  <c r="M127" i="6"/>
  <c r="O127" i="6" s="1"/>
  <c r="E76" i="6"/>
  <c r="G76" i="6"/>
  <c r="K130" i="6" l="1"/>
  <c r="J130" i="6" s="1"/>
  <c r="L130" i="6" s="1"/>
  <c r="D32" i="4"/>
  <c r="O32" i="4"/>
  <c r="G33" i="5"/>
  <c r="T33" i="5" s="1"/>
  <c r="N128" i="6"/>
  <c r="M128" i="6" s="1"/>
  <c r="O128" i="6" s="1"/>
  <c r="I76" i="6"/>
  <c r="D76" i="6"/>
  <c r="R33" i="4"/>
  <c r="Q33" i="4"/>
  <c r="K131" i="6" l="1"/>
  <c r="J131" i="6" s="1"/>
  <c r="L131" i="6" s="1"/>
  <c r="F32" i="4"/>
  <c r="N33" i="4"/>
  <c r="I33" i="5"/>
  <c r="J33" i="5"/>
  <c r="M129" i="6"/>
  <c r="O129" i="6" s="1"/>
  <c r="N129" i="6"/>
  <c r="F76" i="6"/>
  <c r="H77" i="6"/>
  <c r="G77" i="6" s="1"/>
  <c r="D77" i="6" s="1"/>
  <c r="K132" i="6" l="1"/>
  <c r="J132" i="6" s="1"/>
  <c r="L132" i="6" s="1"/>
  <c r="J9" i="6" s="1"/>
  <c r="J10" i="6" s="1"/>
  <c r="H34" i="5"/>
  <c r="Q34" i="5"/>
  <c r="N130" i="6"/>
  <c r="M130" i="6" s="1"/>
  <c r="O130" i="6" s="1"/>
  <c r="E33" i="4"/>
  <c r="S33" i="4"/>
  <c r="L33" i="5"/>
  <c r="U33" i="5"/>
  <c r="E77" i="6"/>
  <c r="I77" i="6"/>
  <c r="N131" i="6" l="1"/>
  <c r="M131" i="6" s="1"/>
  <c r="O131" i="6" s="1"/>
  <c r="P33" i="4"/>
  <c r="K34" i="5"/>
  <c r="M33" i="5"/>
  <c r="V33" i="5" s="1"/>
  <c r="F77" i="6"/>
  <c r="H78" i="6"/>
  <c r="N132" i="6" l="1"/>
  <c r="M132" i="6" s="1"/>
  <c r="O132" i="6" s="1"/>
  <c r="M9" i="6" s="1"/>
  <c r="M10" i="6" s="1"/>
  <c r="G33" i="4"/>
  <c r="T33" i="4" s="1"/>
  <c r="D33" i="5"/>
  <c r="O33" i="5"/>
  <c r="R34" i="5"/>
  <c r="E78" i="6"/>
  <c r="G78" i="6"/>
  <c r="I33" i="4" l="1"/>
  <c r="J33" i="4"/>
  <c r="F33" i="5"/>
  <c r="N34" i="5"/>
  <c r="D78" i="6"/>
  <c r="I78" i="6"/>
  <c r="H34" i="4" l="1"/>
  <c r="H79" i="6"/>
  <c r="F78" i="6"/>
  <c r="L33" i="4"/>
  <c r="U33" i="4"/>
  <c r="E34" i="5"/>
  <c r="S34" i="5"/>
  <c r="K34" i="4" l="1"/>
  <c r="M33" i="4"/>
  <c r="V33" i="4" s="1"/>
  <c r="P34" i="5"/>
  <c r="Q34" i="4"/>
  <c r="E79" i="6"/>
  <c r="G79" i="6"/>
  <c r="D33" i="4" l="1"/>
  <c r="O33" i="4"/>
  <c r="G34" i="5"/>
  <c r="T34" i="5" s="1"/>
  <c r="R34" i="4"/>
  <c r="D79" i="6"/>
  <c r="I79" i="6"/>
  <c r="F33" i="4" l="1"/>
  <c r="N34" i="4"/>
  <c r="J34" i="5"/>
  <c r="I34" i="5"/>
  <c r="H80" i="6"/>
  <c r="F79" i="6"/>
  <c r="H35" i="5" l="1"/>
  <c r="E34" i="4"/>
  <c r="S34" i="4"/>
  <c r="L34" i="5"/>
  <c r="U34" i="5"/>
  <c r="E80" i="6"/>
  <c r="G80" i="6"/>
  <c r="P34" i="4" l="1"/>
  <c r="K35" i="5"/>
  <c r="M34" i="5"/>
  <c r="V34" i="5" s="1"/>
  <c r="Q35" i="5"/>
  <c r="D80" i="6"/>
  <c r="I80" i="6"/>
  <c r="G34" i="4" l="1"/>
  <c r="T34" i="4" s="1"/>
  <c r="D34" i="5"/>
  <c r="O34" i="5"/>
  <c r="H81" i="6"/>
  <c r="F80" i="6"/>
  <c r="R35" i="5"/>
  <c r="I34" i="4" l="1"/>
  <c r="J34" i="4"/>
  <c r="L34" i="4" s="1"/>
  <c r="U34" i="4"/>
  <c r="F34" i="5"/>
  <c r="N35" i="5"/>
  <c r="E81" i="6"/>
  <c r="G81" i="6"/>
  <c r="D81" i="6" l="1"/>
  <c r="I81" i="6"/>
  <c r="H35" i="4"/>
  <c r="K35" i="4"/>
  <c r="R35" i="4"/>
  <c r="M34" i="4"/>
  <c r="V34" i="4" s="1"/>
  <c r="F81" i="6"/>
  <c r="H82" i="6"/>
  <c r="E35" i="5"/>
  <c r="S35" i="5"/>
  <c r="D34" i="4" l="1"/>
  <c r="O34" i="4"/>
  <c r="P35" i="5"/>
  <c r="Q35" i="4"/>
  <c r="E82" i="6"/>
  <c r="G82" i="6"/>
  <c r="F34" i="4" l="1"/>
  <c r="N35" i="4"/>
  <c r="S35" i="4" s="1"/>
  <c r="P35" i="4" s="1"/>
  <c r="G35" i="5"/>
  <c r="T35" i="5" s="1"/>
  <c r="D82" i="6"/>
  <c r="I82" i="6"/>
  <c r="I35" i="5" l="1"/>
  <c r="J35" i="5"/>
  <c r="H83" i="6"/>
  <c r="F82" i="6"/>
  <c r="G35" i="4"/>
  <c r="T35" i="4" s="1"/>
  <c r="E35" i="4"/>
  <c r="L35" i="5" l="1"/>
  <c r="U35" i="5"/>
  <c r="H36" i="5"/>
  <c r="Q36" i="5"/>
  <c r="R36" i="5"/>
  <c r="K36" i="5"/>
  <c r="M35" i="5"/>
  <c r="V35" i="5" s="1"/>
  <c r="I35" i="4"/>
  <c r="J35" i="4"/>
  <c r="E83" i="6"/>
  <c r="G83" i="6"/>
  <c r="D83" i="6" s="1"/>
  <c r="I83" i="6"/>
  <c r="D35" i="5" l="1"/>
  <c r="O35" i="5"/>
  <c r="H36" i="4"/>
  <c r="F83" i="6"/>
  <c r="H84" i="6"/>
  <c r="G84" i="6"/>
  <c r="D84" i="6" s="1"/>
  <c r="L35" i="4"/>
  <c r="U35" i="4"/>
  <c r="F35" i="5" l="1"/>
  <c r="N36" i="5"/>
  <c r="K36" i="4"/>
  <c r="R36" i="4" s="1"/>
  <c r="M35" i="4"/>
  <c r="V35" i="4" s="1"/>
  <c r="Q36" i="4"/>
  <c r="E84" i="6"/>
  <c r="I84" i="6"/>
  <c r="D35" i="4" l="1"/>
  <c r="O35" i="4"/>
  <c r="F84" i="6"/>
  <c r="H85" i="6"/>
  <c r="G85" i="6"/>
  <c r="D85" i="6" s="1"/>
  <c r="E36" i="5"/>
  <c r="S36" i="5"/>
  <c r="F35" i="4" l="1"/>
  <c r="N36" i="4"/>
  <c r="P36" i="5"/>
  <c r="E85" i="6"/>
  <c r="I85" i="6"/>
  <c r="G36" i="5" l="1"/>
  <c r="T36" i="5" s="1"/>
  <c r="F85" i="6"/>
  <c r="H86" i="6"/>
  <c r="G86" i="6"/>
  <c r="D86" i="6" s="1"/>
  <c r="E36" i="4"/>
  <c r="S36" i="4"/>
  <c r="I36" i="5" l="1"/>
  <c r="J36" i="5"/>
  <c r="P36" i="4"/>
  <c r="E86" i="6"/>
  <c r="I86" i="6"/>
  <c r="H37" i="5" l="1"/>
  <c r="Q37" i="5" s="1"/>
  <c r="G36" i="4"/>
  <c r="T36" i="4" s="1"/>
  <c r="F86" i="6"/>
  <c r="H87" i="6"/>
  <c r="L36" i="5"/>
  <c r="U36" i="5"/>
  <c r="I36" i="4" l="1"/>
  <c r="J36" i="4"/>
  <c r="K37" i="5"/>
  <c r="M36" i="5"/>
  <c r="V36" i="5" s="1"/>
  <c r="E87" i="6"/>
  <c r="G87" i="6"/>
  <c r="L36" i="4" l="1"/>
  <c r="U36" i="4"/>
  <c r="H37" i="4"/>
  <c r="M36" i="4"/>
  <c r="V36" i="4" s="1"/>
  <c r="K37" i="4"/>
  <c r="R37" i="4" s="1"/>
  <c r="D36" i="5"/>
  <c r="O36" i="5"/>
  <c r="R37" i="5"/>
  <c r="D87" i="6"/>
  <c r="I87" i="6"/>
  <c r="D36" i="4" l="1"/>
  <c r="O36" i="4"/>
  <c r="F36" i="5"/>
  <c r="N37" i="5"/>
  <c r="H88" i="6"/>
  <c r="F87" i="6"/>
  <c r="Q37" i="4"/>
  <c r="E88" i="6" l="1"/>
  <c r="G88" i="6"/>
  <c r="D88" i="6" s="1"/>
  <c r="I88" i="6"/>
  <c r="F36" i="4"/>
  <c r="N37" i="4"/>
  <c r="E37" i="5"/>
  <c r="S37" i="5"/>
  <c r="H89" i="6" l="1"/>
  <c r="F88" i="6"/>
  <c r="P37" i="5"/>
  <c r="E37" i="4"/>
  <c r="S37" i="4"/>
  <c r="E89" i="6"/>
  <c r="G89" i="6"/>
  <c r="G37" i="5" l="1"/>
  <c r="T37" i="5" s="1"/>
  <c r="P37" i="4"/>
  <c r="D89" i="6"/>
  <c r="I89" i="6"/>
  <c r="J37" i="5" l="1"/>
  <c r="I37" i="5"/>
  <c r="G37" i="4"/>
  <c r="T37" i="4" s="1"/>
  <c r="H90" i="6"/>
  <c r="F89" i="6"/>
  <c r="H38" i="5" l="1"/>
  <c r="I37" i="4"/>
  <c r="J37" i="4"/>
  <c r="L37" i="5"/>
  <c r="U37" i="5"/>
  <c r="E90" i="6"/>
  <c r="G90" i="6"/>
  <c r="H38" i="4" l="1"/>
  <c r="Q38" i="4" s="1"/>
  <c r="K38" i="5"/>
  <c r="R38" i="5" s="1"/>
  <c r="M37" i="5"/>
  <c r="V37" i="5" s="1"/>
  <c r="I90" i="6"/>
  <c r="D90" i="6"/>
  <c r="Q38" i="5"/>
  <c r="L37" i="4"/>
  <c r="U37" i="4"/>
  <c r="D37" i="5" l="1"/>
  <c r="O37" i="5"/>
  <c r="F90" i="6"/>
  <c r="H91" i="6"/>
  <c r="G91" i="6" s="1"/>
  <c r="D91" i="6" s="1"/>
  <c r="K38" i="4"/>
  <c r="R38" i="4" s="1"/>
  <c r="M37" i="4"/>
  <c r="V37" i="4" s="1"/>
  <c r="F37" i="5" l="1"/>
  <c r="N38" i="5"/>
  <c r="D37" i="4"/>
  <c r="O37" i="4"/>
  <c r="E91" i="6"/>
  <c r="I91" i="6"/>
  <c r="F37" i="4" l="1"/>
  <c r="N38" i="4"/>
  <c r="F91" i="6"/>
  <c r="H92" i="6"/>
  <c r="G92" i="6"/>
  <c r="D92" i="6" s="1"/>
  <c r="E38" i="5"/>
  <c r="S38" i="5"/>
  <c r="P38" i="5" l="1"/>
  <c r="E38" i="4"/>
  <c r="S38" i="4"/>
  <c r="E92" i="6"/>
  <c r="I92" i="6"/>
  <c r="G38" i="5" l="1"/>
  <c r="T38" i="5"/>
  <c r="P38" i="4"/>
  <c r="F92" i="6"/>
  <c r="H93" i="6"/>
  <c r="G93" i="6"/>
  <c r="D93" i="6" s="1"/>
  <c r="I38" i="5" l="1"/>
  <c r="J38" i="5"/>
  <c r="G38" i="4"/>
  <c r="T38" i="4" s="1"/>
  <c r="E93" i="6"/>
  <c r="I93" i="6"/>
  <c r="H39" i="5" l="1"/>
  <c r="Q39" i="5"/>
  <c r="J38" i="4"/>
  <c r="I38" i="4"/>
  <c r="F93" i="6"/>
  <c r="H94" i="6"/>
  <c r="L38" i="5"/>
  <c r="U38" i="5"/>
  <c r="L38" i="4" l="1"/>
  <c r="U38" i="4"/>
  <c r="M38" i="4" s="1"/>
  <c r="V38" i="4" s="1"/>
  <c r="K39" i="4"/>
  <c r="R39" i="4"/>
  <c r="H39" i="4"/>
  <c r="K39" i="5"/>
  <c r="R39" i="5" s="1"/>
  <c r="M38" i="5"/>
  <c r="V38" i="5" s="1"/>
  <c r="E94" i="6"/>
  <c r="G94" i="6"/>
  <c r="D38" i="4" l="1"/>
  <c r="O38" i="4"/>
  <c r="D38" i="5"/>
  <c r="O38" i="5"/>
  <c r="Q39" i="4"/>
  <c r="D94" i="6"/>
  <c r="I94" i="6"/>
  <c r="F38" i="4" l="1"/>
  <c r="N39" i="4"/>
  <c r="F38" i="5"/>
  <c r="N39" i="5"/>
  <c r="H95" i="6"/>
  <c r="F94" i="6"/>
  <c r="E39" i="4" l="1"/>
  <c r="S39" i="4"/>
  <c r="E39" i="5"/>
  <c r="S39" i="5"/>
  <c r="E95" i="6"/>
  <c r="G95" i="6"/>
  <c r="P39" i="4" l="1"/>
  <c r="P39" i="5"/>
  <c r="I95" i="6"/>
  <c r="D95" i="6"/>
  <c r="G39" i="4" l="1"/>
  <c r="T39" i="4" s="1"/>
  <c r="G39" i="5"/>
  <c r="T39" i="5" s="1"/>
  <c r="F95" i="6"/>
  <c r="H96" i="6"/>
  <c r="I39" i="4" l="1"/>
  <c r="J39" i="4"/>
  <c r="J39" i="5"/>
  <c r="I39" i="5"/>
  <c r="E96" i="6"/>
  <c r="G96" i="6"/>
  <c r="H40" i="4" l="1"/>
  <c r="Q40" i="4"/>
  <c r="H40" i="5"/>
  <c r="Q40" i="5" s="1"/>
  <c r="L39" i="4"/>
  <c r="U39" i="4"/>
  <c r="L39" i="5"/>
  <c r="U39" i="5"/>
  <c r="D96" i="6"/>
  <c r="I96" i="6"/>
  <c r="K40" i="4" l="1"/>
  <c r="R40" i="4" s="1"/>
  <c r="M39" i="4"/>
  <c r="V39" i="4" s="1"/>
  <c r="K40" i="5"/>
  <c r="R40" i="5" s="1"/>
  <c r="M39" i="5"/>
  <c r="V39" i="5" s="1"/>
  <c r="H97" i="6"/>
  <c r="F96" i="6"/>
  <c r="D39" i="4" l="1"/>
  <c r="O39" i="4"/>
  <c r="D39" i="5"/>
  <c r="O39" i="5"/>
  <c r="E97" i="6"/>
  <c r="G97" i="6"/>
  <c r="D97" i="6" s="1"/>
  <c r="I97" i="6"/>
  <c r="F39" i="4" l="1"/>
  <c r="N40" i="4"/>
  <c r="F39" i="5"/>
  <c r="N40" i="5"/>
  <c r="E40" i="5" s="1"/>
  <c r="S40" i="5"/>
  <c r="F97" i="6"/>
  <c r="H98" i="6"/>
  <c r="P40" i="5" l="1"/>
  <c r="E40" i="4"/>
  <c r="S40" i="4"/>
  <c r="E98" i="6"/>
  <c r="G98" i="6"/>
  <c r="G40" i="5" l="1"/>
  <c r="T40" i="5" s="1"/>
  <c r="P40" i="4"/>
  <c r="D98" i="6"/>
  <c r="I98" i="6"/>
  <c r="J40" i="5" l="1"/>
  <c r="I40" i="5"/>
  <c r="G40" i="4"/>
  <c r="T40" i="4" s="1"/>
  <c r="H99" i="6"/>
  <c r="F98" i="6"/>
  <c r="H41" i="5" l="1"/>
  <c r="Q41" i="5" s="1"/>
  <c r="J40" i="4"/>
  <c r="I40" i="4"/>
  <c r="L40" i="5"/>
  <c r="U40" i="5"/>
  <c r="E99" i="6"/>
  <c r="G99" i="6"/>
  <c r="H41" i="4" l="1"/>
  <c r="Q41" i="4" s="1"/>
  <c r="R41" i="5"/>
  <c r="K41" i="5"/>
  <c r="M40" i="5"/>
  <c r="V40" i="5" s="1"/>
  <c r="L40" i="4"/>
  <c r="U40" i="4"/>
  <c r="D99" i="6"/>
  <c r="I99" i="6"/>
  <c r="D40" i="5" l="1"/>
  <c r="O40" i="5"/>
  <c r="K41" i="4"/>
  <c r="M40" i="4"/>
  <c r="V40" i="4" s="1"/>
  <c r="H100" i="6"/>
  <c r="F99" i="6"/>
  <c r="E100" i="6" l="1"/>
  <c r="G100" i="6"/>
  <c r="F40" i="5"/>
  <c r="N41" i="5"/>
  <c r="D40" i="4"/>
  <c r="O40" i="4"/>
  <c r="R41" i="4"/>
  <c r="D100" i="6"/>
  <c r="I100" i="6"/>
  <c r="F40" i="4" l="1"/>
  <c r="N41" i="4"/>
  <c r="F100" i="6"/>
  <c r="H101" i="6"/>
  <c r="E101" i="6" s="1"/>
  <c r="G101" i="6"/>
  <c r="E41" i="5"/>
  <c r="S41" i="5"/>
  <c r="P41" i="5" l="1"/>
  <c r="E41" i="4"/>
  <c r="S41" i="4"/>
  <c r="D101" i="6"/>
  <c r="I101" i="6"/>
  <c r="G41" i="5" l="1"/>
  <c r="T41" i="5" s="1"/>
  <c r="P41" i="4"/>
  <c r="F101" i="6"/>
  <c r="H102" i="6"/>
  <c r="G102" i="6"/>
  <c r="D102" i="6" s="1"/>
  <c r="I41" i="5" l="1"/>
  <c r="J41" i="5"/>
  <c r="G41" i="4"/>
  <c r="T41" i="4" s="1"/>
  <c r="E102" i="6"/>
  <c r="I102" i="6"/>
  <c r="L41" i="5" l="1"/>
  <c r="U41" i="5"/>
  <c r="H42" i="5"/>
  <c r="K42" i="5"/>
  <c r="R42" i="5" s="1"/>
  <c r="J41" i="4"/>
  <c r="I41" i="4"/>
  <c r="F102" i="6"/>
  <c r="H103" i="6"/>
  <c r="G103" i="6"/>
  <c r="D103" i="6" s="1"/>
  <c r="M41" i="5" l="1"/>
  <c r="O41" i="5" s="1"/>
  <c r="V41" i="5"/>
  <c r="D41" i="5"/>
  <c r="H42" i="4"/>
  <c r="Q42" i="5"/>
  <c r="L41" i="4"/>
  <c r="U41" i="4"/>
  <c r="E103" i="6"/>
  <c r="I103" i="6"/>
  <c r="F41" i="5" l="1"/>
  <c r="N42" i="5"/>
  <c r="K42" i="4"/>
  <c r="M41" i="4"/>
  <c r="V41" i="4" s="1"/>
  <c r="F103" i="6"/>
  <c r="H104" i="6"/>
  <c r="Q42" i="4"/>
  <c r="D41" i="4" l="1"/>
  <c r="O41" i="4"/>
  <c r="E42" i="5"/>
  <c r="S42" i="5"/>
  <c r="R42" i="4"/>
  <c r="E104" i="6"/>
  <c r="G104" i="6"/>
  <c r="F41" i="4" l="1"/>
  <c r="N42" i="4"/>
  <c r="P42" i="5"/>
  <c r="D104" i="6"/>
  <c r="I104" i="6"/>
  <c r="E42" i="4" l="1"/>
  <c r="S42" i="4"/>
  <c r="P42" i="4"/>
  <c r="G42" i="5"/>
  <c r="T42" i="5" s="1"/>
  <c r="H105" i="6"/>
  <c r="F104" i="6"/>
  <c r="G42" i="4" l="1"/>
  <c r="T42" i="4" s="1"/>
  <c r="I42" i="5"/>
  <c r="J42" i="5"/>
  <c r="E105" i="6"/>
  <c r="G105" i="6"/>
  <c r="J42" i="4" l="1"/>
  <c r="I42" i="4"/>
  <c r="H43" i="5"/>
  <c r="I105" i="6"/>
  <c r="D105" i="6"/>
  <c r="L42" i="5"/>
  <c r="U42" i="5"/>
  <c r="L42" i="4" l="1"/>
  <c r="U42" i="4"/>
  <c r="K43" i="4"/>
  <c r="R43" i="4"/>
  <c r="M42" i="4"/>
  <c r="V42" i="4" s="1"/>
  <c r="H43" i="4"/>
  <c r="Q43" i="4" s="1"/>
  <c r="F105" i="6"/>
  <c r="H106" i="6"/>
  <c r="K43" i="5"/>
  <c r="M42" i="5"/>
  <c r="V42" i="5" s="1"/>
  <c r="Q43" i="5"/>
  <c r="D42" i="4" l="1"/>
  <c r="O42" i="4"/>
  <c r="D42" i="5"/>
  <c r="O42" i="5"/>
  <c r="E106" i="6"/>
  <c r="G106" i="6"/>
  <c r="D106" i="6" s="1"/>
  <c r="I106" i="6"/>
  <c r="R43" i="5"/>
  <c r="F42" i="4" l="1"/>
  <c r="N43" i="4"/>
  <c r="E43" i="4" s="1"/>
  <c r="S43" i="4"/>
  <c r="F42" i="5"/>
  <c r="N43" i="5"/>
  <c r="F106" i="6"/>
  <c r="H107" i="6"/>
  <c r="G107" i="6"/>
  <c r="D107" i="6" s="1"/>
  <c r="E43" i="5" l="1"/>
  <c r="S43" i="5"/>
  <c r="P43" i="5" s="1"/>
  <c r="P43" i="4"/>
  <c r="E107" i="6"/>
  <c r="I107" i="6"/>
  <c r="G43" i="4" l="1"/>
  <c r="T43" i="4" s="1"/>
  <c r="G43" i="5"/>
  <c r="T43" i="5"/>
  <c r="F107" i="6"/>
  <c r="H108" i="6"/>
  <c r="I43" i="4" l="1"/>
  <c r="J43" i="4"/>
  <c r="I43" i="5"/>
  <c r="J43" i="5"/>
  <c r="E108" i="6"/>
  <c r="G108" i="6"/>
  <c r="H44" i="4" l="1"/>
  <c r="Q44" i="4" s="1"/>
  <c r="H44" i="5"/>
  <c r="Q44" i="5" s="1"/>
  <c r="L43" i="4"/>
  <c r="U43" i="4"/>
  <c r="L43" i="5"/>
  <c r="U43" i="5"/>
  <c r="D108" i="6"/>
  <c r="I108" i="6"/>
  <c r="K44" i="4" l="1"/>
  <c r="R44" i="4"/>
  <c r="M43" i="4"/>
  <c r="V43" i="4" s="1"/>
  <c r="K44" i="5"/>
  <c r="M43" i="5"/>
  <c r="V43" i="5" s="1"/>
  <c r="H109" i="6"/>
  <c r="F108" i="6"/>
  <c r="E109" i="6" l="1"/>
  <c r="G109" i="6"/>
  <c r="D43" i="4"/>
  <c r="O43" i="4"/>
  <c r="D43" i="5"/>
  <c r="O43" i="5"/>
  <c r="R44" i="5"/>
  <c r="D109" i="6"/>
  <c r="I109" i="6"/>
  <c r="F43" i="4" l="1"/>
  <c r="N44" i="4"/>
  <c r="F43" i="5"/>
  <c r="N44" i="5"/>
  <c r="S44" i="5" s="1"/>
  <c r="P44" i="5" s="1"/>
  <c r="F109" i="6"/>
  <c r="H110" i="6"/>
  <c r="G44" i="5" l="1"/>
  <c r="T44" i="5" s="1"/>
  <c r="E44" i="4"/>
  <c r="S44" i="4"/>
  <c r="E44" i="5"/>
  <c r="E110" i="6"/>
  <c r="G110" i="6"/>
  <c r="I44" i="5" l="1"/>
  <c r="J44" i="5"/>
  <c r="P44" i="4"/>
  <c r="D110" i="6"/>
  <c r="I110" i="6"/>
  <c r="H45" i="5" l="1"/>
  <c r="G44" i="4"/>
  <c r="T44" i="4" s="1"/>
  <c r="H111" i="6"/>
  <c r="G111" i="6" s="1"/>
  <c r="D111" i="6" s="1"/>
  <c r="F110" i="6"/>
  <c r="L44" i="5"/>
  <c r="U44" i="5"/>
  <c r="J44" i="4" l="1"/>
  <c r="I44" i="4"/>
  <c r="K45" i="5"/>
  <c r="M44" i="5"/>
  <c r="V44" i="5" s="1"/>
  <c r="Q45" i="5"/>
  <c r="E111" i="6"/>
  <c r="I111" i="6"/>
  <c r="H45" i="4" l="1"/>
  <c r="D44" i="5"/>
  <c r="O44" i="5"/>
  <c r="F111" i="6"/>
  <c r="H112" i="6"/>
  <c r="L44" i="4"/>
  <c r="U44" i="4"/>
  <c r="R45" i="5"/>
  <c r="F44" i="5" l="1"/>
  <c r="N45" i="5"/>
  <c r="K45" i="4"/>
  <c r="R45" i="4" s="1"/>
  <c r="M44" i="4"/>
  <c r="V44" i="4" s="1"/>
  <c r="Q45" i="4"/>
  <c r="E112" i="6"/>
  <c r="G112" i="6"/>
  <c r="E45" i="5" l="1"/>
  <c r="S45" i="5"/>
  <c r="P45" i="5"/>
  <c r="D44" i="4"/>
  <c r="O44" i="4"/>
  <c r="D112" i="6"/>
  <c r="I112" i="6"/>
  <c r="G45" i="5" l="1"/>
  <c r="T45" i="5" s="1"/>
  <c r="F44" i="4"/>
  <c r="N45" i="4"/>
  <c r="H113" i="6"/>
  <c r="F112" i="6"/>
  <c r="I45" i="5" l="1"/>
  <c r="J45" i="5"/>
  <c r="E45" i="4"/>
  <c r="S45" i="4"/>
  <c r="E113" i="6"/>
  <c r="G113" i="6"/>
  <c r="H46" i="5" l="1"/>
  <c r="P45" i="4"/>
  <c r="I113" i="6"/>
  <c r="D113" i="6"/>
  <c r="L45" i="5"/>
  <c r="U45" i="5"/>
  <c r="G45" i="4" l="1"/>
  <c r="T45" i="4" s="1"/>
  <c r="F113" i="6"/>
  <c r="H114" i="6"/>
  <c r="E114" i="6" s="1"/>
  <c r="G114" i="6"/>
  <c r="K46" i="5"/>
  <c r="M45" i="5"/>
  <c r="V45" i="5" s="1"/>
  <c r="Q46" i="5"/>
  <c r="I45" i="4" l="1"/>
  <c r="J45" i="4"/>
  <c r="D45" i="5"/>
  <c r="O45" i="5"/>
  <c r="D114" i="6"/>
  <c r="I114" i="6"/>
  <c r="R46" i="5"/>
  <c r="H46" i="4" l="1"/>
  <c r="F45" i="5"/>
  <c r="N46" i="5"/>
  <c r="E46" i="5" s="1"/>
  <c r="S46" i="5"/>
  <c r="F114" i="6"/>
  <c r="H115" i="6"/>
  <c r="G115" i="6"/>
  <c r="D115" i="6" s="1"/>
  <c r="L45" i="4"/>
  <c r="U45" i="4"/>
  <c r="E115" i="6" l="1"/>
  <c r="I115" i="6"/>
  <c r="P46" i="5"/>
  <c r="H116" i="6"/>
  <c r="F115" i="6"/>
  <c r="K46" i="4"/>
  <c r="M45" i="4"/>
  <c r="V45" i="4" s="1"/>
  <c r="Q46" i="4"/>
  <c r="G46" i="5" l="1"/>
  <c r="T46" i="5" s="1"/>
  <c r="D45" i="4"/>
  <c r="O45" i="4"/>
  <c r="E116" i="6"/>
  <c r="G116" i="6"/>
  <c r="R46" i="4"/>
  <c r="I46" i="5" l="1"/>
  <c r="J46" i="5"/>
  <c r="F45" i="4"/>
  <c r="N46" i="4"/>
  <c r="D116" i="6"/>
  <c r="I116" i="6"/>
  <c r="H47" i="5" l="1"/>
  <c r="Q47" i="5" s="1"/>
  <c r="H117" i="6"/>
  <c r="F116" i="6"/>
  <c r="L46" i="5"/>
  <c r="U46" i="5"/>
  <c r="E46" i="4"/>
  <c r="S46" i="4"/>
  <c r="K47" i="5" l="1"/>
  <c r="M46" i="5"/>
  <c r="V46" i="5" s="1"/>
  <c r="P46" i="4"/>
  <c r="E117" i="6"/>
  <c r="G117" i="6"/>
  <c r="D46" i="5" l="1"/>
  <c r="O46" i="5"/>
  <c r="G46" i="4"/>
  <c r="T46" i="4" s="1"/>
  <c r="R47" i="5"/>
  <c r="D117" i="6"/>
  <c r="I117" i="6"/>
  <c r="F46" i="5" l="1"/>
  <c r="N47" i="5"/>
  <c r="J46" i="4"/>
  <c r="I46" i="4"/>
  <c r="H118" i="6"/>
  <c r="F117" i="6"/>
  <c r="H47" i="4" l="1"/>
  <c r="E47" i="5"/>
  <c r="S47" i="5"/>
  <c r="L46" i="4"/>
  <c r="U46" i="4"/>
  <c r="E118" i="6"/>
  <c r="G118" i="6"/>
  <c r="P47" i="5" l="1"/>
  <c r="K47" i="4"/>
  <c r="M46" i="4"/>
  <c r="V46" i="4" s="1"/>
  <c r="I118" i="6"/>
  <c r="D118" i="6"/>
  <c r="Q47" i="4"/>
  <c r="G47" i="5" l="1"/>
  <c r="T47" i="5" s="1"/>
  <c r="D46" i="4"/>
  <c r="O46" i="4"/>
  <c r="F118" i="6"/>
  <c r="H119" i="6"/>
  <c r="G119" i="6" s="1"/>
  <c r="D119" i="6" s="1"/>
  <c r="R47" i="4"/>
  <c r="J47" i="5" l="1"/>
  <c r="U47" i="5"/>
  <c r="I47" i="5"/>
  <c r="F46" i="4"/>
  <c r="N47" i="4"/>
  <c r="E119" i="6"/>
  <c r="I119" i="6"/>
  <c r="M47" i="5" l="1"/>
  <c r="O47" i="5" s="1"/>
  <c r="F47" i="5" s="1"/>
  <c r="V47" i="5"/>
  <c r="H48" i="5"/>
  <c r="Q48" i="5" s="1"/>
  <c r="F119" i="6"/>
  <c r="H120" i="6"/>
  <c r="G120" i="6" s="1"/>
  <c r="D120" i="6" s="1"/>
  <c r="L47" i="5"/>
  <c r="D47" i="5"/>
  <c r="E47" i="4"/>
  <c r="S47" i="4"/>
  <c r="N48" i="5" l="1"/>
  <c r="K48" i="5"/>
  <c r="E48" i="5" s="1"/>
  <c r="R48" i="5"/>
  <c r="P47" i="4"/>
  <c r="E120" i="6"/>
  <c r="I120" i="6"/>
  <c r="G47" i="4" l="1"/>
  <c r="T47" i="4" s="1"/>
  <c r="F120" i="6"/>
  <c r="H121" i="6"/>
  <c r="S48" i="5"/>
  <c r="I47" i="4" l="1"/>
  <c r="J47" i="4"/>
  <c r="P48" i="5"/>
  <c r="E121" i="6"/>
  <c r="G121" i="6"/>
  <c r="L47" i="4" l="1"/>
  <c r="U47" i="4"/>
  <c r="D121" i="6"/>
  <c r="I121" i="6"/>
  <c r="H48" i="4"/>
  <c r="K48" i="4"/>
  <c r="M47" i="4"/>
  <c r="V47" i="4" s="1"/>
  <c r="G48" i="5"/>
  <c r="T48" i="5" s="1"/>
  <c r="F121" i="6"/>
  <c r="H122" i="6"/>
  <c r="G122" i="6"/>
  <c r="D122" i="6" s="1"/>
  <c r="D47" i="4" l="1"/>
  <c r="O47" i="4"/>
  <c r="J48" i="5"/>
  <c r="I48" i="5"/>
  <c r="Q48" i="4"/>
  <c r="R48" i="4"/>
  <c r="E122" i="6"/>
  <c r="I122" i="6"/>
  <c r="F47" i="4" l="1"/>
  <c r="N48" i="4"/>
  <c r="H49" i="5"/>
  <c r="Q49" i="5" s="1"/>
  <c r="F122" i="6"/>
  <c r="H123" i="6"/>
  <c r="L48" i="5"/>
  <c r="U48" i="5"/>
  <c r="K49" i="5" l="1"/>
  <c r="R49" i="5"/>
  <c r="M48" i="5"/>
  <c r="V48" i="5" s="1"/>
  <c r="E48" i="4"/>
  <c r="S48" i="4"/>
  <c r="E123" i="6"/>
  <c r="G123" i="6"/>
  <c r="D48" i="5" l="1"/>
  <c r="O48" i="5"/>
  <c r="P48" i="4"/>
  <c r="D123" i="6"/>
  <c r="I123" i="6"/>
  <c r="F48" i="5" l="1"/>
  <c r="N49" i="5"/>
  <c r="G48" i="4"/>
  <c r="T48" i="4" s="1"/>
  <c r="H124" i="6"/>
  <c r="F123" i="6"/>
  <c r="E49" i="5" l="1"/>
  <c r="S49" i="5"/>
  <c r="E124" i="6"/>
  <c r="G124" i="6"/>
  <c r="P49" i="5"/>
  <c r="I48" i="4"/>
  <c r="J48" i="4"/>
  <c r="D124" i="6"/>
  <c r="I124" i="6"/>
  <c r="G49" i="5" l="1"/>
  <c r="T49" i="5" s="1"/>
  <c r="H49" i="4"/>
  <c r="F124" i="6"/>
  <c r="H125" i="6"/>
  <c r="G125" i="6"/>
  <c r="D125" i="6" s="1"/>
  <c r="L48" i="4"/>
  <c r="U48" i="4"/>
  <c r="I49" i="5" l="1"/>
  <c r="J49" i="5"/>
  <c r="R49" i="4"/>
  <c r="K49" i="4"/>
  <c r="M48" i="4"/>
  <c r="V48" i="4" s="1"/>
  <c r="Q49" i="4"/>
  <c r="E125" i="6"/>
  <c r="I125" i="6"/>
  <c r="H50" i="5" l="1"/>
  <c r="D48" i="4"/>
  <c r="O48" i="4"/>
  <c r="F125" i="6"/>
  <c r="H126" i="6"/>
  <c r="L49" i="5"/>
  <c r="U49" i="5"/>
  <c r="F48" i="4" l="1"/>
  <c r="N49" i="4"/>
  <c r="S49" i="4" s="1"/>
  <c r="K50" i="5"/>
  <c r="M49" i="5"/>
  <c r="V49" i="5" s="1"/>
  <c r="Q50" i="5"/>
  <c r="E126" i="6"/>
  <c r="G126" i="6"/>
  <c r="P49" i="4" l="1"/>
  <c r="D49" i="5"/>
  <c r="O49" i="5"/>
  <c r="E49" i="4"/>
  <c r="R50" i="5"/>
  <c r="D126" i="6"/>
  <c r="I126" i="6"/>
  <c r="G49" i="4" l="1"/>
  <c r="T49" i="4" s="1"/>
  <c r="F49" i="5"/>
  <c r="N50" i="5"/>
  <c r="H127" i="6"/>
  <c r="F126" i="6"/>
  <c r="I49" i="4" l="1"/>
  <c r="J49" i="4"/>
  <c r="E50" i="5"/>
  <c r="S50" i="5"/>
  <c r="E127" i="6"/>
  <c r="G127" i="6"/>
  <c r="H50" i="4" l="1"/>
  <c r="P50" i="5"/>
  <c r="I127" i="6"/>
  <c r="D127" i="6"/>
  <c r="L49" i="4"/>
  <c r="U49" i="4"/>
  <c r="G50" i="5" l="1"/>
  <c r="T50" i="5"/>
  <c r="F127" i="6"/>
  <c r="H128" i="6"/>
  <c r="G128" i="6"/>
  <c r="D128" i="6" s="1"/>
  <c r="K50" i="4"/>
  <c r="M49" i="4"/>
  <c r="V49" i="4" s="1"/>
  <c r="Q50" i="4"/>
  <c r="I50" i="5" l="1"/>
  <c r="J50" i="5"/>
  <c r="D49" i="4"/>
  <c r="O49" i="4"/>
  <c r="E128" i="6"/>
  <c r="I128" i="6"/>
  <c r="R50" i="4"/>
  <c r="L50" i="5" l="1"/>
  <c r="U50" i="5"/>
  <c r="H51" i="5"/>
  <c r="Q51" i="5"/>
  <c r="K51" i="5"/>
  <c r="R51" i="5" s="1"/>
  <c r="M50" i="5"/>
  <c r="V50" i="5"/>
  <c r="F49" i="4"/>
  <c r="N50" i="4"/>
  <c r="F128" i="6"/>
  <c r="H129" i="6"/>
  <c r="D50" i="5" l="1"/>
  <c r="O50" i="5"/>
  <c r="E50" i="4"/>
  <c r="S50" i="4"/>
  <c r="E129" i="6"/>
  <c r="G129" i="6"/>
  <c r="F50" i="5" l="1"/>
  <c r="N51" i="5"/>
  <c r="P50" i="4"/>
  <c r="D129" i="6"/>
  <c r="I129" i="6"/>
  <c r="E51" i="5" l="1"/>
  <c r="S51" i="5"/>
  <c r="P51" i="5"/>
  <c r="G50" i="4"/>
  <c r="T50" i="4" s="1"/>
  <c r="G130" i="6"/>
  <c r="H130" i="6"/>
  <c r="E130" i="6" s="1"/>
  <c r="F129" i="6"/>
  <c r="G51" i="5" l="1"/>
  <c r="T51" i="5"/>
  <c r="J50" i="4"/>
  <c r="I50" i="4"/>
  <c r="D130" i="6"/>
  <c r="I130" i="6"/>
  <c r="L50" i="4" l="1"/>
  <c r="U50" i="4"/>
  <c r="M50" i="4" s="1"/>
  <c r="V50" i="4" s="1"/>
  <c r="I51" i="5"/>
  <c r="J51" i="5"/>
  <c r="K51" i="4"/>
  <c r="H51" i="4"/>
  <c r="F130" i="6"/>
  <c r="H131" i="6"/>
  <c r="G131" i="6"/>
  <c r="D131" i="6" s="1"/>
  <c r="H52" i="5" l="1"/>
  <c r="D50" i="4"/>
  <c r="O50" i="4"/>
  <c r="L51" i="5"/>
  <c r="U51" i="5"/>
  <c r="R51" i="4"/>
  <c r="Q51" i="4"/>
  <c r="E131" i="6"/>
  <c r="I131" i="6"/>
  <c r="F50" i="4" l="1"/>
  <c r="N51" i="4"/>
  <c r="K52" i="5"/>
  <c r="R52" i="5" s="1"/>
  <c r="M51" i="5"/>
  <c r="V51" i="5" s="1"/>
  <c r="F131" i="6"/>
  <c r="H132" i="6"/>
  <c r="Q52" i="5"/>
  <c r="D51" i="5" l="1"/>
  <c r="O51" i="5"/>
  <c r="E51" i="4"/>
  <c r="S51" i="4"/>
  <c r="E132" i="6"/>
  <c r="F2" i="6" s="1"/>
  <c r="D5" i="3" s="1"/>
  <c r="G132" i="6"/>
  <c r="F51" i="5" l="1"/>
  <c r="N52" i="5"/>
  <c r="P51" i="4"/>
  <c r="D132" i="6"/>
  <c r="B3" i="6" s="1"/>
  <c r="E5" i="3" s="1"/>
  <c r="I132" i="6"/>
  <c r="G51" i="4" l="1"/>
  <c r="T51" i="4" s="1"/>
  <c r="G9" i="6"/>
  <c r="F132" i="6"/>
  <c r="E52" i="5"/>
  <c r="S52" i="5"/>
  <c r="I51" i="4" l="1"/>
  <c r="J51" i="4"/>
  <c r="D2" i="6"/>
  <c r="G10" i="6"/>
  <c r="D3" i="6"/>
  <c r="F5" i="3" s="1"/>
  <c r="P52" i="5"/>
  <c r="H52" i="4" l="1"/>
  <c r="C5" i="3"/>
  <c r="B2" i="6"/>
  <c r="B5" i="3" s="1"/>
  <c r="G52" i="5"/>
  <c r="T52" i="5"/>
  <c r="L51" i="4"/>
  <c r="U51" i="4"/>
  <c r="I52" i="5" l="1"/>
  <c r="J52" i="5"/>
  <c r="K52" i="4"/>
  <c r="M51" i="4"/>
  <c r="V51" i="4" s="1"/>
  <c r="Q52" i="4"/>
  <c r="H53" i="5" l="1"/>
  <c r="Q53" i="5" s="1"/>
  <c r="D51" i="4"/>
  <c r="O51" i="4"/>
  <c r="L52" i="5"/>
  <c r="U52" i="5"/>
  <c r="R52" i="4"/>
  <c r="F51" i="4" l="1"/>
  <c r="N52" i="4"/>
  <c r="E52" i="4" s="1"/>
  <c r="S52" i="4"/>
  <c r="K53" i="5"/>
  <c r="R53" i="5" s="1"/>
  <c r="M52" i="5"/>
  <c r="V52" i="5" s="1"/>
  <c r="P52" i="4" l="1"/>
  <c r="D52" i="5"/>
  <c r="O52" i="5"/>
  <c r="G52" i="4" l="1"/>
  <c r="T52" i="4" s="1"/>
  <c r="F52" i="5"/>
  <c r="N53" i="5"/>
  <c r="I52" i="4" l="1"/>
  <c r="J52" i="4"/>
  <c r="E53" i="5"/>
  <c r="S53" i="5"/>
  <c r="L52" i="4" l="1"/>
  <c r="U52" i="4"/>
  <c r="H53" i="4"/>
  <c r="Q53" i="4"/>
  <c r="K53" i="4"/>
  <c r="M52" i="4"/>
  <c r="V52" i="4" s="1"/>
  <c r="P53" i="5"/>
  <c r="D52" i="4" l="1"/>
  <c r="O52" i="4"/>
  <c r="G53" i="5"/>
  <c r="T53" i="5" s="1"/>
  <c r="R53" i="4"/>
  <c r="F52" i="4" l="1"/>
  <c r="N53" i="4"/>
  <c r="J53" i="5"/>
  <c r="I53" i="5"/>
  <c r="E53" i="4" l="1"/>
  <c r="S53" i="4"/>
  <c r="L53" i="5"/>
  <c r="U53" i="5"/>
  <c r="M53" i="5" s="1"/>
  <c r="V53" i="5" s="1"/>
  <c r="P53" i="4"/>
  <c r="K54" i="5"/>
  <c r="R54" i="5" s="1"/>
  <c r="H54" i="5"/>
  <c r="G53" i="4" l="1"/>
  <c r="T53" i="4" s="1"/>
  <c r="D53" i="5"/>
  <c r="O53" i="5"/>
  <c r="Q54" i="5"/>
  <c r="I53" i="4" l="1"/>
  <c r="J53" i="4"/>
  <c r="F53" i="5"/>
  <c r="N54" i="5"/>
  <c r="S54" i="5" s="1"/>
  <c r="P54" i="5" s="1"/>
  <c r="L53" i="4" l="1"/>
  <c r="U53" i="4"/>
  <c r="H54" i="4"/>
  <c r="K54" i="4"/>
  <c r="R54" i="4" s="1"/>
  <c r="G54" i="5"/>
  <c r="T54" i="5"/>
  <c r="E54" i="5"/>
  <c r="M53" i="4" l="1"/>
  <c r="V53" i="4" s="1"/>
  <c r="D53" i="4"/>
  <c r="O53" i="4"/>
  <c r="I54" i="5"/>
  <c r="J54" i="5"/>
  <c r="Q54" i="4"/>
  <c r="L54" i="5" l="1"/>
  <c r="U54" i="5"/>
  <c r="M54" i="5" s="1"/>
  <c r="V54" i="5" s="1"/>
  <c r="F53" i="4"/>
  <c r="N54" i="4"/>
  <c r="H55" i="5"/>
  <c r="K55" i="5"/>
  <c r="R55" i="5" s="1"/>
  <c r="D54" i="5" l="1"/>
  <c r="O54" i="5"/>
  <c r="E54" i="4"/>
  <c r="S54" i="4"/>
  <c r="Q55" i="5"/>
  <c r="F54" i="5" l="1"/>
  <c r="N55" i="5"/>
  <c r="P54" i="4"/>
  <c r="G54" i="4" l="1"/>
  <c r="T54" i="4" s="1"/>
  <c r="E55" i="5"/>
  <c r="S55" i="5"/>
  <c r="I54" i="4" l="1"/>
  <c r="J54" i="4"/>
  <c r="P55" i="5"/>
  <c r="H55" i="4" l="1"/>
  <c r="Q55" i="4"/>
  <c r="G55" i="5"/>
  <c r="T55" i="5" s="1"/>
  <c r="L54" i="4"/>
  <c r="U54" i="4"/>
  <c r="I55" i="5" l="1"/>
  <c r="J55" i="5"/>
  <c r="R55" i="4"/>
  <c r="K55" i="4"/>
  <c r="M54" i="4"/>
  <c r="V54" i="4" s="1"/>
  <c r="L55" i="5" l="1"/>
  <c r="U55" i="5"/>
  <c r="H56" i="5"/>
  <c r="M55" i="5"/>
  <c r="V55" i="5" s="1"/>
  <c r="K56" i="5"/>
  <c r="R56" i="5" s="1"/>
  <c r="D54" i="4"/>
  <c r="O54" i="4"/>
  <c r="D55" i="5" l="1"/>
  <c r="O55" i="5"/>
  <c r="F54" i="4"/>
  <c r="S55" i="4"/>
  <c r="N55" i="4"/>
  <c r="Q56" i="5"/>
  <c r="F55" i="5" l="1"/>
  <c r="N56" i="5"/>
  <c r="P55" i="4"/>
  <c r="E55" i="4"/>
  <c r="G55" i="4" l="1"/>
  <c r="T55" i="4" s="1"/>
  <c r="E56" i="5"/>
  <c r="S56" i="5"/>
  <c r="J55" i="4" l="1"/>
  <c r="I55" i="4"/>
  <c r="P56" i="5"/>
  <c r="H56" i="4" l="1"/>
  <c r="Q56" i="4"/>
  <c r="G56" i="5"/>
  <c r="T56" i="5" s="1"/>
  <c r="L55" i="4"/>
  <c r="U55" i="4"/>
  <c r="I56" i="5" l="1"/>
  <c r="J56" i="5"/>
  <c r="K56" i="4"/>
  <c r="M55" i="4"/>
  <c r="V55" i="4" s="1"/>
  <c r="H57" i="5" l="1"/>
  <c r="Q57" i="5"/>
  <c r="D55" i="4"/>
  <c r="O55" i="4"/>
  <c r="L56" i="5"/>
  <c r="U56" i="5"/>
  <c r="R56" i="4"/>
  <c r="F55" i="4" l="1"/>
  <c r="N56" i="4"/>
  <c r="K57" i="5"/>
  <c r="M56" i="5"/>
  <c r="V56" i="5" s="1"/>
  <c r="D56" i="5" l="1"/>
  <c r="O56" i="5"/>
  <c r="E56" i="4"/>
  <c r="S56" i="4"/>
  <c r="R57" i="5"/>
  <c r="F56" i="5" l="1"/>
  <c r="N57" i="5"/>
  <c r="P56" i="4"/>
  <c r="G56" i="4" l="1"/>
  <c r="T56" i="4" s="1"/>
  <c r="E57" i="5"/>
  <c r="S57" i="5"/>
  <c r="J56" i="4" l="1"/>
  <c r="I56" i="4"/>
  <c r="P57" i="5"/>
  <c r="H57" i="4" l="1"/>
  <c r="G57" i="5"/>
  <c r="T57" i="5" s="1"/>
  <c r="L56" i="4"/>
  <c r="U56" i="4"/>
  <c r="J57" i="5" l="1"/>
  <c r="I57" i="5"/>
  <c r="K57" i="4"/>
  <c r="R57" i="4"/>
  <c r="M56" i="4"/>
  <c r="V56" i="4" s="1"/>
  <c r="Q57" i="4"/>
  <c r="L57" i="5" l="1"/>
  <c r="U57" i="5"/>
  <c r="K58" i="5"/>
  <c r="M57" i="5"/>
  <c r="V57" i="5"/>
  <c r="H58" i="5"/>
  <c r="Q58" i="5" s="1"/>
  <c r="D56" i="4"/>
  <c r="O56" i="4"/>
  <c r="D57" i="5" l="1"/>
  <c r="O57" i="5"/>
  <c r="F56" i="4"/>
  <c r="N57" i="4"/>
  <c r="R58" i="5"/>
  <c r="F57" i="5" l="1"/>
  <c r="N58" i="5"/>
  <c r="E57" i="4"/>
  <c r="S57" i="4"/>
  <c r="P57" i="4" l="1"/>
  <c r="E58" i="5"/>
  <c r="S58" i="5"/>
  <c r="G57" i="4" l="1"/>
  <c r="T57" i="4" s="1"/>
  <c r="P58" i="5"/>
  <c r="I57" i="4" l="1"/>
  <c r="J57" i="4"/>
  <c r="G58" i="5"/>
  <c r="T58" i="5" s="1"/>
  <c r="H58" i="4" l="1"/>
  <c r="I58" i="5"/>
  <c r="J58" i="5"/>
  <c r="L58" i="5" s="1"/>
  <c r="U58" i="5"/>
  <c r="L57" i="4"/>
  <c r="U57" i="4"/>
  <c r="H59" i="5" l="1"/>
  <c r="K59" i="5"/>
  <c r="R59" i="5" s="1"/>
  <c r="M58" i="5"/>
  <c r="V58" i="5"/>
  <c r="K58" i="4"/>
  <c r="R58" i="4"/>
  <c r="M57" i="4"/>
  <c r="V57" i="4" s="1"/>
  <c r="Q58" i="4"/>
  <c r="D58" i="5" l="1"/>
  <c r="O58" i="5"/>
  <c r="D57" i="4"/>
  <c r="O57" i="4"/>
  <c r="Q59" i="5"/>
  <c r="F58" i="5" l="1"/>
  <c r="N59" i="5"/>
  <c r="F57" i="4"/>
  <c r="N58" i="4"/>
  <c r="E59" i="5" l="1"/>
  <c r="S59" i="5"/>
  <c r="E58" i="4"/>
  <c r="S58" i="4"/>
  <c r="P59" i="5" l="1"/>
  <c r="P58" i="4"/>
  <c r="G59" i="5" l="1"/>
  <c r="T59" i="5" s="1"/>
  <c r="G58" i="4"/>
  <c r="T58" i="4" s="1"/>
  <c r="I59" i="5" l="1"/>
  <c r="J59" i="5"/>
  <c r="I58" i="4"/>
  <c r="J58" i="4"/>
  <c r="H60" i="5" l="1"/>
  <c r="Q60" i="5" s="1"/>
  <c r="H59" i="4"/>
  <c r="Q59" i="4"/>
  <c r="L59" i="5"/>
  <c r="U59" i="5"/>
  <c r="L58" i="4"/>
  <c r="U58" i="4"/>
  <c r="K60" i="5" l="1"/>
  <c r="R60" i="5"/>
  <c r="M59" i="5"/>
  <c r="V59" i="5" s="1"/>
  <c r="K59" i="4"/>
  <c r="M58" i="4"/>
  <c r="V58" i="4" s="1"/>
  <c r="D59" i="5" l="1"/>
  <c r="O59" i="5"/>
  <c r="D58" i="4"/>
  <c r="O58" i="4"/>
  <c r="R59" i="4"/>
  <c r="F59" i="5" l="1"/>
  <c r="N60" i="5"/>
  <c r="F58" i="4"/>
  <c r="N59" i="4"/>
  <c r="E60" i="5" l="1"/>
  <c r="S60" i="5"/>
  <c r="P60" i="5" s="1"/>
  <c r="E59" i="4"/>
  <c r="S59" i="4"/>
  <c r="G60" i="5" l="1"/>
  <c r="T60" i="5" s="1"/>
  <c r="P59" i="4"/>
  <c r="I60" i="5" l="1"/>
  <c r="J60" i="5"/>
  <c r="G59" i="4"/>
  <c r="T59" i="4" s="1"/>
  <c r="L60" i="5" l="1"/>
  <c r="U60" i="5"/>
  <c r="M60" i="5" s="1"/>
  <c r="V60" i="5" s="1"/>
  <c r="H61" i="5"/>
  <c r="Q61" i="5" s="1"/>
  <c r="K61" i="5"/>
  <c r="R61" i="5" s="1"/>
  <c r="J59" i="4"/>
  <c r="I59" i="4"/>
  <c r="D60" i="5" l="1"/>
  <c r="O60" i="5"/>
  <c r="H60" i="4"/>
  <c r="L59" i="4"/>
  <c r="U59" i="4"/>
  <c r="F60" i="5" l="1"/>
  <c r="N61" i="5"/>
  <c r="K60" i="4"/>
  <c r="M59" i="4"/>
  <c r="V59" i="4" s="1"/>
  <c r="Q60" i="4"/>
  <c r="D59" i="4" l="1"/>
  <c r="O59" i="4"/>
  <c r="E61" i="5"/>
  <c r="S61" i="5"/>
  <c r="R60" i="4"/>
  <c r="F59" i="4" l="1"/>
  <c r="N60" i="4"/>
  <c r="P61" i="5"/>
  <c r="G61" i="5" l="1"/>
  <c r="T61" i="5"/>
  <c r="E60" i="4"/>
  <c r="S60" i="4"/>
  <c r="I61" i="5" l="1"/>
  <c r="U61" i="5"/>
  <c r="J61" i="5"/>
  <c r="L61" i="5" s="1"/>
  <c r="P60" i="4"/>
  <c r="H62" i="5" l="1"/>
  <c r="M61" i="5"/>
  <c r="V61" i="5"/>
  <c r="K62" i="5"/>
  <c r="R62" i="5" s="1"/>
  <c r="G60" i="4"/>
  <c r="T60" i="4" s="1"/>
  <c r="D61" i="5" l="1"/>
  <c r="O61" i="5"/>
  <c r="J60" i="4"/>
  <c r="I60" i="4"/>
  <c r="Q62" i="5"/>
  <c r="F61" i="5" l="1"/>
  <c r="N62" i="5"/>
  <c r="H61" i="4"/>
  <c r="Q61" i="4" s="1"/>
  <c r="L60" i="4"/>
  <c r="U60" i="4"/>
  <c r="K61" i="4" l="1"/>
  <c r="M60" i="4"/>
  <c r="V60" i="4" s="1"/>
  <c r="E62" i="5"/>
  <c r="S62" i="5"/>
  <c r="D60" i="4" l="1"/>
  <c r="O60" i="4"/>
  <c r="P62" i="5"/>
  <c r="R61" i="4"/>
  <c r="F60" i="4" l="1"/>
  <c r="N61" i="4"/>
  <c r="G62" i="5"/>
  <c r="T62" i="5" s="1"/>
  <c r="E61" i="4" l="1"/>
  <c r="S61" i="4"/>
  <c r="P61" i="4" s="1"/>
  <c r="T61" i="4" s="1"/>
  <c r="I62" i="5"/>
  <c r="J62" i="5"/>
  <c r="G61" i="4"/>
  <c r="H63" i="5" l="1"/>
  <c r="Q63" i="5" s="1"/>
  <c r="I61" i="4"/>
  <c r="J61" i="4"/>
  <c r="U61" i="4"/>
  <c r="L62" i="5"/>
  <c r="U62" i="5"/>
  <c r="F61" i="4" l="1"/>
  <c r="H62" i="4"/>
  <c r="M61" i="4"/>
  <c r="V61" i="4"/>
  <c r="K63" i="5"/>
  <c r="M62" i="5"/>
  <c r="V62" i="5" s="1"/>
  <c r="L61" i="4"/>
  <c r="O61" i="4" l="1"/>
  <c r="D61" i="4"/>
  <c r="N62" i="4"/>
  <c r="S62" i="4"/>
  <c r="D62" i="5"/>
  <c r="O62" i="5"/>
  <c r="K62" i="4"/>
  <c r="Q62" i="4"/>
  <c r="R63" i="5"/>
  <c r="F62" i="5" l="1"/>
  <c r="N63" i="5"/>
  <c r="E62" i="4"/>
  <c r="R62" i="4"/>
  <c r="P62" i="4" s="1"/>
  <c r="E63" i="5" l="1"/>
  <c r="S63" i="5"/>
  <c r="G62" i="4"/>
  <c r="T62" i="4" s="1"/>
  <c r="P63" i="5" l="1"/>
  <c r="I62" i="4"/>
  <c r="J62" i="4"/>
  <c r="L62" i="4" l="1"/>
  <c r="U62" i="4"/>
  <c r="M62" i="4" s="1"/>
  <c r="V62" i="4" s="1"/>
  <c r="G63" i="5"/>
  <c r="T63" i="5" s="1"/>
  <c r="H63" i="4"/>
  <c r="Q63" i="4" s="1"/>
  <c r="K63" i="4"/>
  <c r="J63" i="5" l="1"/>
  <c r="I63" i="5"/>
  <c r="D62" i="4"/>
  <c r="O62" i="4"/>
  <c r="R63" i="4"/>
  <c r="H64" i="5" l="1"/>
  <c r="F62" i="4"/>
  <c r="N63" i="4"/>
  <c r="S63" i="4" s="1"/>
  <c r="L63" i="5"/>
  <c r="U63" i="5"/>
  <c r="P63" i="4" l="1"/>
  <c r="K64" i="5"/>
  <c r="M63" i="5"/>
  <c r="V63" i="5" s="1"/>
  <c r="Q64" i="5"/>
  <c r="E63" i="4"/>
  <c r="G63" i="4" l="1"/>
  <c r="T63" i="4"/>
  <c r="D63" i="5"/>
  <c r="O63" i="5"/>
  <c r="R64" i="5"/>
  <c r="I63" i="4" l="1"/>
  <c r="J63" i="4"/>
  <c r="F63" i="5"/>
  <c r="N64" i="5"/>
  <c r="L63" i="4" l="1"/>
  <c r="U63" i="4"/>
  <c r="M63" i="4" s="1"/>
  <c r="V63" i="4" s="1"/>
  <c r="H64" i="4"/>
  <c r="K64" i="4"/>
  <c r="E64" i="5"/>
  <c r="S64" i="5"/>
  <c r="D63" i="4" l="1"/>
  <c r="O63" i="4"/>
  <c r="P64" i="5"/>
  <c r="Q64" i="4"/>
  <c r="R64" i="4"/>
  <c r="F63" i="4" l="1"/>
  <c r="N64" i="4"/>
  <c r="G64" i="5"/>
  <c r="T64" i="5" s="1"/>
  <c r="I64" i="5" l="1"/>
  <c r="J64" i="5"/>
  <c r="E64" i="4"/>
  <c r="S64" i="4"/>
  <c r="H65" i="5" l="1"/>
  <c r="P64" i="4"/>
  <c r="L64" i="5"/>
  <c r="U64" i="5"/>
  <c r="G64" i="4" l="1"/>
  <c r="T64" i="4" s="1"/>
  <c r="K65" i="5"/>
  <c r="M64" i="5"/>
  <c r="V64" i="5" s="1"/>
  <c r="Q65" i="5"/>
  <c r="I64" i="4" l="1"/>
  <c r="J64" i="4"/>
  <c r="D64" i="5"/>
  <c r="O64" i="5"/>
  <c r="R65" i="5"/>
  <c r="H65" i="4" l="1"/>
  <c r="F64" i="5"/>
  <c r="N65" i="5"/>
  <c r="S65" i="5" s="1"/>
  <c r="L64" i="4"/>
  <c r="U64" i="4"/>
  <c r="P65" i="5" l="1"/>
  <c r="K65" i="4"/>
  <c r="M64" i="4"/>
  <c r="V64" i="4" s="1"/>
  <c r="Q65" i="4"/>
  <c r="E65" i="5"/>
  <c r="G65" i="5" l="1"/>
  <c r="T65" i="5" s="1"/>
  <c r="D64" i="4"/>
  <c r="O64" i="4"/>
  <c r="R65" i="4"/>
  <c r="I65" i="5" l="1"/>
  <c r="J65" i="5"/>
  <c r="L65" i="5" s="1"/>
  <c r="U65" i="5"/>
  <c r="F64" i="4"/>
  <c r="N65" i="4"/>
  <c r="H66" i="5" l="1"/>
  <c r="Q66" i="5"/>
  <c r="K66" i="5"/>
  <c r="R66" i="5"/>
  <c r="M65" i="5"/>
  <c r="V65" i="5" s="1"/>
  <c r="E65" i="4"/>
  <c r="S65" i="4"/>
  <c r="D65" i="5" l="1"/>
  <c r="O65" i="5"/>
  <c r="P65" i="4"/>
  <c r="F65" i="5" l="1"/>
  <c r="S66" i="5"/>
  <c r="N66" i="5"/>
  <c r="E66" i="5" s="1"/>
  <c r="G65" i="4"/>
  <c r="T65" i="4" s="1"/>
  <c r="P66" i="5" l="1"/>
  <c r="J65" i="4"/>
  <c r="I65" i="4"/>
  <c r="L65" i="4" l="1"/>
  <c r="U65" i="4"/>
  <c r="G66" i="5"/>
  <c r="T66" i="5" s="1"/>
  <c r="K66" i="4"/>
  <c r="H66" i="4"/>
  <c r="Q66" i="4" s="1"/>
  <c r="M65" i="4" l="1"/>
  <c r="I66" i="5"/>
  <c r="J66" i="5"/>
  <c r="D65" i="4"/>
  <c r="R66" i="4"/>
  <c r="V65" i="4" l="1"/>
  <c r="O65" i="4"/>
  <c r="H67" i="5"/>
  <c r="F65" i="4"/>
  <c r="N66" i="4"/>
  <c r="L66" i="5"/>
  <c r="U66" i="5"/>
  <c r="K67" i="5" l="1"/>
  <c r="M66" i="5"/>
  <c r="V66" i="5" s="1"/>
  <c r="Q67" i="5"/>
  <c r="E66" i="4"/>
  <c r="S66" i="4"/>
  <c r="D66" i="5" l="1"/>
  <c r="O66" i="5"/>
  <c r="P66" i="4"/>
  <c r="R67" i="5"/>
  <c r="F66" i="5" l="1"/>
  <c r="S67" i="5"/>
  <c r="N67" i="5"/>
  <c r="E67" i="5" s="1"/>
  <c r="G66" i="4"/>
  <c r="T66" i="4" s="1"/>
  <c r="P67" i="5" l="1"/>
  <c r="J66" i="4"/>
  <c r="I66" i="4"/>
  <c r="L66" i="4" l="1"/>
  <c r="U66" i="4"/>
  <c r="M66" i="4" s="1"/>
  <c r="V66" i="4" s="1"/>
  <c r="G67" i="5"/>
  <c r="T67" i="5" s="1"/>
  <c r="K67" i="4"/>
  <c r="R67" i="4"/>
  <c r="H67" i="4"/>
  <c r="Q67" i="4" s="1"/>
  <c r="J67" i="5" l="1"/>
  <c r="I67" i="5"/>
  <c r="D66" i="4"/>
  <c r="O66" i="4"/>
  <c r="H68" i="5" l="1"/>
  <c r="Q68" i="5"/>
  <c r="F66" i="4"/>
  <c r="N67" i="4"/>
  <c r="L67" i="5"/>
  <c r="U67" i="5"/>
  <c r="K68" i="5" l="1"/>
  <c r="R68" i="5" s="1"/>
  <c r="M67" i="5"/>
  <c r="V67" i="5" s="1"/>
  <c r="E67" i="4"/>
  <c r="S67" i="4"/>
  <c r="D67" i="5" l="1"/>
  <c r="O67" i="5"/>
  <c r="P67" i="4"/>
  <c r="F67" i="5" l="1"/>
  <c r="N68" i="5"/>
  <c r="G67" i="4"/>
  <c r="T67" i="4" s="1"/>
  <c r="I67" i="4" l="1"/>
  <c r="J67" i="4"/>
  <c r="E68" i="5"/>
  <c r="S68" i="5"/>
  <c r="H68" i="4" l="1"/>
  <c r="P68" i="5"/>
  <c r="L67" i="4"/>
  <c r="U67" i="4"/>
  <c r="G68" i="5" l="1"/>
  <c r="T68" i="5" s="1"/>
  <c r="K68" i="4"/>
  <c r="R68" i="4"/>
  <c r="M67" i="4"/>
  <c r="V67" i="4" s="1"/>
  <c r="Q68" i="4"/>
  <c r="J68" i="5" l="1"/>
  <c r="I68" i="5"/>
  <c r="D67" i="4"/>
  <c r="O67" i="4"/>
  <c r="H69" i="5" l="1"/>
  <c r="F67" i="4"/>
  <c r="N68" i="4"/>
  <c r="L68" i="5"/>
  <c r="U68" i="5"/>
  <c r="K69" i="5" l="1"/>
  <c r="R69" i="5" s="1"/>
  <c r="M68" i="5"/>
  <c r="V68" i="5" s="1"/>
  <c r="Q69" i="5"/>
  <c r="E68" i="4"/>
  <c r="S68" i="4"/>
  <c r="D68" i="5" l="1"/>
  <c r="O68" i="5"/>
  <c r="P68" i="4"/>
  <c r="F68" i="5" l="1"/>
  <c r="N69" i="5"/>
  <c r="S69" i="5" s="1"/>
  <c r="G68" i="4"/>
  <c r="T68" i="4" s="1"/>
  <c r="P69" i="5" l="1"/>
  <c r="I68" i="4"/>
  <c r="J68" i="4"/>
  <c r="E69" i="5"/>
  <c r="G69" i="5" l="1"/>
  <c r="T69" i="5"/>
  <c r="H69" i="4"/>
  <c r="Q69" i="4"/>
  <c r="L68" i="4"/>
  <c r="U68" i="4"/>
  <c r="I69" i="5" l="1"/>
  <c r="J69" i="5"/>
  <c r="K69" i="4"/>
  <c r="R69" i="4" s="1"/>
  <c r="M68" i="4"/>
  <c r="V68" i="4" s="1"/>
  <c r="L69" i="5" l="1"/>
  <c r="U69" i="5"/>
  <c r="H70" i="5"/>
  <c r="Q70" i="5"/>
  <c r="M69" i="5"/>
  <c r="V69" i="5" s="1"/>
  <c r="K70" i="5"/>
  <c r="R70" i="5" s="1"/>
  <c r="D68" i="4"/>
  <c r="O68" i="4"/>
  <c r="D69" i="5" l="1"/>
  <c r="O69" i="5"/>
  <c r="F68" i="4"/>
  <c r="N69" i="4"/>
  <c r="E69" i="4" l="1"/>
  <c r="S69" i="4"/>
  <c r="F69" i="5"/>
  <c r="N70" i="5"/>
  <c r="P69" i="4"/>
  <c r="G69" i="4" l="1"/>
  <c r="T69" i="4" s="1"/>
  <c r="E70" i="5"/>
  <c r="S70" i="5"/>
  <c r="J69" i="4" l="1"/>
  <c r="I69" i="4"/>
  <c r="P70" i="5"/>
  <c r="H70" i="4" l="1"/>
  <c r="Q70" i="4"/>
  <c r="G70" i="5"/>
  <c r="T70" i="5" s="1"/>
  <c r="L69" i="4"/>
  <c r="U69" i="4"/>
  <c r="I70" i="5" l="1"/>
  <c r="J70" i="5"/>
  <c r="R70" i="4"/>
  <c r="K70" i="4"/>
  <c r="M69" i="4"/>
  <c r="V69" i="4" s="1"/>
  <c r="H71" i="5" l="1"/>
  <c r="D69" i="4"/>
  <c r="O69" i="4"/>
  <c r="L70" i="5"/>
  <c r="U70" i="5"/>
  <c r="F69" i="4" l="1"/>
  <c r="N70" i="4"/>
  <c r="K71" i="5"/>
  <c r="M70" i="5"/>
  <c r="V70" i="5" s="1"/>
  <c r="Q71" i="5"/>
  <c r="D70" i="5" l="1"/>
  <c r="O70" i="5"/>
  <c r="E70" i="4"/>
  <c r="S70" i="4"/>
  <c r="R71" i="5"/>
  <c r="F70" i="5" l="1"/>
  <c r="N71" i="5"/>
  <c r="P70" i="4"/>
  <c r="G70" i="4" l="1"/>
  <c r="T70" i="4" s="1"/>
  <c r="E71" i="5"/>
  <c r="S71" i="5"/>
  <c r="J70" i="4" l="1"/>
  <c r="L70" i="4" s="1"/>
  <c r="U70" i="4"/>
  <c r="I70" i="4"/>
  <c r="P71" i="5"/>
  <c r="K71" i="4" l="1"/>
  <c r="M70" i="4"/>
  <c r="V70" i="4" s="1"/>
  <c r="H71" i="4"/>
  <c r="Q71" i="4" s="1"/>
  <c r="G71" i="5"/>
  <c r="T71" i="5"/>
  <c r="D70" i="4" l="1"/>
  <c r="O70" i="4"/>
  <c r="I71" i="5"/>
  <c r="J71" i="5"/>
  <c r="R71" i="4"/>
  <c r="F70" i="4" l="1"/>
  <c r="N71" i="4"/>
  <c r="H72" i="5"/>
  <c r="L71" i="5"/>
  <c r="U71" i="5"/>
  <c r="K72" i="5" l="1"/>
  <c r="M71" i="5"/>
  <c r="V71" i="5" s="1"/>
  <c r="E71" i="4"/>
  <c r="S71" i="4"/>
  <c r="Q72" i="5"/>
  <c r="D71" i="5" l="1"/>
  <c r="O71" i="5"/>
  <c r="P71" i="4"/>
  <c r="R72" i="5"/>
  <c r="F71" i="5" l="1"/>
  <c r="N72" i="5"/>
  <c r="G71" i="4"/>
  <c r="T71" i="4" s="1"/>
  <c r="E72" i="5" l="1"/>
  <c r="S72" i="5"/>
  <c r="P72" i="5" s="1"/>
  <c r="I71" i="4"/>
  <c r="J71" i="4"/>
  <c r="G72" i="5" l="1"/>
  <c r="T72" i="5" s="1"/>
  <c r="H72" i="4"/>
  <c r="Q72" i="4"/>
  <c r="L71" i="4"/>
  <c r="U71" i="4"/>
  <c r="I72" i="5" l="1"/>
  <c r="J72" i="5"/>
  <c r="K72" i="4"/>
  <c r="M71" i="4"/>
  <c r="V71" i="4" s="1"/>
  <c r="H73" i="5" l="1"/>
  <c r="D71" i="4"/>
  <c r="O71" i="4"/>
  <c r="L72" i="5"/>
  <c r="U72" i="5"/>
  <c r="R72" i="4"/>
  <c r="F71" i="4" l="1"/>
  <c r="N72" i="4"/>
  <c r="K73" i="5"/>
  <c r="M72" i="5"/>
  <c r="V72" i="5" s="1"/>
  <c r="Q73" i="5"/>
  <c r="D72" i="5" l="1"/>
  <c r="O72" i="5"/>
  <c r="E72" i="4"/>
  <c r="S72" i="4"/>
  <c r="R73" i="5"/>
  <c r="F72" i="5" l="1"/>
  <c r="N73" i="5"/>
  <c r="P72" i="4"/>
  <c r="G72" i="4" l="1"/>
  <c r="T72" i="4" s="1"/>
  <c r="E73" i="5"/>
  <c r="S73" i="5"/>
  <c r="J72" i="4" l="1"/>
  <c r="I72" i="4"/>
  <c r="P73" i="5"/>
  <c r="H73" i="4" l="1"/>
  <c r="G73" i="5"/>
  <c r="T73" i="5"/>
  <c r="L72" i="4"/>
  <c r="U72" i="4"/>
  <c r="I73" i="5" l="1"/>
  <c r="J73" i="5"/>
  <c r="K73" i="4"/>
  <c r="M72" i="4"/>
  <c r="V72" i="4" s="1"/>
  <c r="Q73" i="4"/>
  <c r="H74" i="5" l="1"/>
  <c r="D72" i="4"/>
  <c r="O72" i="4"/>
  <c r="L73" i="5"/>
  <c r="U73" i="5"/>
  <c r="R73" i="4"/>
  <c r="F72" i="4" l="1"/>
  <c r="N73" i="4"/>
  <c r="K74" i="5"/>
  <c r="M73" i="5"/>
  <c r="V73" i="5" s="1"/>
  <c r="Q74" i="5"/>
  <c r="D73" i="5" l="1"/>
  <c r="O73" i="5"/>
  <c r="E73" i="4"/>
  <c r="S73" i="4"/>
  <c r="R74" i="5"/>
  <c r="F73" i="5" l="1"/>
  <c r="N74" i="5"/>
  <c r="P73" i="4"/>
  <c r="G73" i="4" l="1"/>
  <c r="T73" i="4" s="1"/>
  <c r="E74" i="5"/>
  <c r="S74" i="5"/>
  <c r="I73" i="4" l="1"/>
  <c r="J73" i="4"/>
  <c r="P74" i="5"/>
  <c r="H74" i="4" l="1"/>
  <c r="Q74" i="4" s="1"/>
  <c r="G74" i="5"/>
  <c r="T74" i="5"/>
  <c r="L73" i="4"/>
  <c r="U73" i="4"/>
  <c r="I74" i="5" l="1"/>
  <c r="J74" i="5"/>
  <c r="L74" i="5" s="1"/>
  <c r="U74" i="5"/>
  <c r="K74" i="4"/>
  <c r="R74" i="4"/>
  <c r="M73" i="4"/>
  <c r="V73" i="4" s="1"/>
  <c r="H75" i="5" l="1"/>
  <c r="K75" i="5"/>
  <c r="R75" i="5"/>
  <c r="M74" i="5"/>
  <c r="V74" i="5"/>
  <c r="D73" i="4"/>
  <c r="O73" i="4"/>
  <c r="D74" i="5" l="1"/>
  <c r="O74" i="5"/>
  <c r="F73" i="4"/>
  <c r="N74" i="4"/>
  <c r="E74" i="4" s="1"/>
  <c r="S74" i="4"/>
  <c r="Q75" i="5"/>
  <c r="F74" i="5" l="1"/>
  <c r="N75" i="5"/>
  <c r="P74" i="4"/>
  <c r="G74" i="4" l="1"/>
  <c r="T74" i="4" s="1"/>
  <c r="E75" i="5"/>
  <c r="S75" i="5"/>
  <c r="J74" i="4" l="1"/>
  <c r="I74" i="4"/>
  <c r="P75" i="5"/>
  <c r="H75" i="4" l="1"/>
  <c r="Q75" i="4" s="1"/>
  <c r="G75" i="5"/>
  <c r="T75" i="5" s="1"/>
  <c r="L74" i="4"/>
  <c r="U74" i="4"/>
  <c r="I75" i="5" l="1"/>
  <c r="U75" i="5"/>
  <c r="J75" i="5"/>
  <c r="L75" i="5" s="1"/>
  <c r="K75" i="4"/>
  <c r="R75" i="4" s="1"/>
  <c r="M74" i="4"/>
  <c r="V74" i="4" s="1"/>
  <c r="H76" i="5" l="1"/>
  <c r="Q76" i="5"/>
  <c r="M75" i="5"/>
  <c r="V75" i="5" s="1"/>
  <c r="K76" i="5"/>
  <c r="D74" i="4"/>
  <c r="O74" i="4"/>
  <c r="D75" i="5" l="1"/>
  <c r="O75" i="5"/>
  <c r="F74" i="4"/>
  <c r="N75" i="4"/>
  <c r="R76" i="5"/>
  <c r="F75" i="5" l="1"/>
  <c r="N76" i="5"/>
  <c r="S76" i="5"/>
  <c r="E75" i="4"/>
  <c r="S75" i="4"/>
  <c r="P76" i="5" l="1"/>
  <c r="P75" i="4"/>
  <c r="E76" i="5"/>
  <c r="G76" i="5" l="1"/>
  <c r="T76" i="5"/>
  <c r="G75" i="4"/>
  <c r="T75" i="4" s="1"/>
  <c r="I76" i="5" l="1"/>
  <c r="J76" i="5"/>
  <c r="I75" i="4"/>
  <c r="J75" i="4"/>
  <c r="L75" i="4" s="1"/>
  <c r="U75" i="4"/>
  <c r="L76" i="5" l="1"/>
  <c r="U76" i="5"/>
  <c r="M76" i="5" s="1"/>
  <c r="V76" i="5" s="1"/>
  <c r="H77" i="5"/>
  <c r="K77" i="5"/>
  <c r="H76" i="4"/>
  <c r="Q76" i="4" s="1"/>
  <c r="K76" i="4"/>
  <c r="M75" i="4"/>
  <c r="V75" i="4" s="1"/>
  <c r="D76" i="5" l="1"/>
  <c r="O76" i="5"/>
  <c r="D75" i="4"/>
  <c r="O75" i="4"/>
  <c r="Q77" i="5"/>
  <c r="R77" i="5"/>
  <c r="R76" i="4"/>
  <c r="F76" i="5" l="1"/>
  <c r="N77" i="5"/>
  <c r="F75" i="4"/>
  <c r="N76" i="4"/>
  <c r="E77" i="5" l="1"/>
  <c r="S77" i="5"/>
  <c r="E76" i="4"/>
  <c r="S76" i="4"/>
  <c r="P77" i="5" l="1"/>
  <c r="P76" i="4"/>
  <c r="G77" i="5" l="1"/>
  <c r="T77" i="5" s="1"/>
  <c r="G76" i="4"/>
  <c r="T76" i="4" s="1"/>
  <c r="I77" i="5" l="1"/>
  <c r="J77" i="5"/>
  <c r="I76" i="4"/>
  <c r="J76" i="4"/>
  <c r="L76" i="4" l="1"/>
  <c r="U76" i="4"/>
  <c r="H78" i="5"/>
  <c r="Q78" i="5" s="1"/>
  <c r="H77" i="4"/>
  <c r="K77" i="4"/>
  <c r="M76" i="4"/>
  <c r="V76" i="4" s="1"/>
  <c r="L77" i="5"/>
  <c r="U77" i="5"/>
  <c r="D76" i="4" l="1"/>
  <c r="O76" i="4"/>
  <c r="K78" i="5"/>
  <c r="M77" i="5"/>
  <c r="V77" i="5" s="1"/>
  <c r="Q77" i="4"/>
  <c r="R77" i="4"/>
  <c r="F76" i="4" l="1"/>
  <c r="N77" i="4"/>
  <c r="D77" i="5"/>
  <c r="O77" i="5"/>
  <c r="R78" i="5"/>
  <c r="E77" i="4" l="1"/>
  <c r="S77" i="4"/>
  <c r="P77" i="4" s="1"/>
  <c r="G77" i="4" s="1"/>
  <c r="F77" i="5"/>
  <c r="N78" i="5"/>
  <c r="T77" i="4" l="1"/>
  <c r="I77" i="4"/>
  <c r="H78" i="4" s="1"/>
  <c r="E78" i="5"/>
  <c r="S78" i="5"/>
  <c r="J77" i="4" l="1"/>
  <c r="P78" i="5"/>
  <c r="Q78" i="4"/>
  <c r="L77" i="4" l="1"/>
  <c r="U77" i="4"/>
  <c r="G78" i="5"/>
  <c r="T78" i="5" s="1"/>
  <c r="K78" i="4" l="1"/>
  <c r="R78" i="4" s="1"/>
  <c r="M77" i="4"/>
  <c r="V77" i="4" s="1"/>
  <c r="J78" i="5"/>
  <c r="I78" i="5"/>
  <c r="O77" i="4" l="1"/>
  <c r="D77" i="4"/>
  <c r="H79" i="5"/>
  <c r="L78" i="5"/>
  <c r="U78" i="5"/>
  <c r="S78" i="4" l="1"/>
  <c r="P78" i="4" s="1"/>
  <c r="T78" i="4" s="1"/>
  <c r="N78" i="4"/>
  <c r="E78" i="4" s="1"/>
  <c r="F77" i="4"/>
  <c r="G78" i="4"/>
  <c r="K79" i="5"/>
  <c r="M78" i="5"/>
  <c r="V78" i="5" s="1"/>
  <c r="Q79" i="5"/>
  <c r="I78" i="4" l="1"/>
  <c r="J78" i="4"/>
  <c r="D78" i="5"/>
  <c r="O78" i="5"/>
  <c r="R79" i="5"/>
  <c r="Q79" i="4" l="1"/>
  <c r="H79" i="4"/>
  <c r="F78" i="5"/>
  <c r="N79" i="5"/>
  <c r="L78" i="4"/>
  <c r="U78" i="4"/>
  <c r="K79" i="4" l="1"/>
  <c r="R79" i="4" s="1"/>
  <c r="M78" i="4"/>
  <c r="V78" i="4" s="1"/>
  <c r="E79" i="5"/>
  <c r="S79" i="5"/>
  <c r="D78" i="4" l="1"/>
  <c r="O78" i="4"/>
  <c r="P79" i="5"/>
  <c r="F78" i="4" l="1"/>
  <c r="N79" i="4"/>
  <c r="E79" i="4" s="1"/>
  <c r="S79" i="4"/>
  <c r="G79" i="5"/>
  <c r="T79" i="5" s="1"/>
  <c r="P79" i="4" l="1"/>
  <c r="I79" i="5"/>
  <c r="J79" i="5"/>
  <c r="L79" i="5" l="1"/>
  <c r="U79" i="5"/>
  <c r="G79" i="4"/>
  <c r="T79" i="4" s="1"/>
  <c r="H80" i="5"/>
  <c r="Q80" i="5" s="1"/>
  <c r="K80" i="5"/>
  <c r="R80" i="5" s="1"/>
  <c r="M79" i="5" l="1"/>
  <c r="O79" i="5" s="1"/>
  <c r="V79" i="5"/>
  <c r="J79" i="4"/>
  <c r="L79" i="4" s="1"/>
  <c r="U79" i="4"/>
  <c r="I79" i="4"/>
  <c r="D79" i="5"/>
  <c r="K80" i="4" l="1"/>
  <c r="R80" i="4"/>
  <c r="M79" i="4"/>
  <c r="V79" i="4" s="1"/>
  <c r="H80" i="4"/>
  <c r="F79" i="5"/>
  <c r="N80" i="5"/>
  <c r="D79" i="4" l="1"/>
  <c r="O79" i="4"/>
  <c r="Q80" i="4"/>
  <c r="E80" i="5"/>
  <c r="S80" i="5"/>
  <c r="F79" i="4" l="1"/>
  <c r="N80" i="4"/>
  <c r="P80" i="5"/>
  <c r="G80" i="5" l="1"/>
  <c r="T80" i="5" s="1"/>
  <c r="E80" i="4"/>
  <c r="S80" i="4"/>
  <c r="I80" i="5" l="1"/>
  <c r="J80" i="5"/>
  <c r="P80" i="4"/>
  <c r="H81" i="5" l="1"/>
  <c r="G80" i="4"/>
  <c r="T80" i="4" s="1"/>
  <c r="L80" i="5"/>
  <c r="U80" i="5"/>
  <c r="I80" i="4" l="1"/>
  <c r="J80" i="4"/>
  <c r="K81" i="5"/>
  <c r="R81" i="5" s="1"/>
  <c r="M80" i="5"/>
  <c r="V80" i="5" s="1"/>
  <c r="Q81" i="5"/>
  <c r="H81" i="4" l="1"/>
  <c r="D80" i="5"/>
  <c r="O80" i="5"/>
  <c r="L80" i="4"/>
  <c r="U80" i="4"/>
  <c r="F80" i="5" l="1"/>
  <c r="N81" i="5"/>
  <c r="K81" i="4"/>
  <c r="R81" i="4" s="1"/>
  <c r="M80" i="4"/>
  <c r="V80" i="4" s="1"/>
  <c r="Q81" i="4"/>
  <c r="E81" i="5" l="1"/>
  <c r="S81" i="5"/>
  <c r="P81" i="5"/>
  <c r="D80" i="4"/>
  <c r="O80" i="4"/>
  <c r="G81" i="5" l="1"/>
  <c r="T81" i="5" s="1"/>
  <c r="F80" i="4"/>
  <c r="N81" i="4"/>
  <c r="E81" i="4" s="1"/>
  <c r="S81" i="4"/>
  <c r="I81" i="5" l="1"/>
  <c r="J81" i="5"/>
  <c r="P81" i="4"/>
  <c r="H82" i="5" l="1"/>
  <c r="G81" i="4"/>
  <c r="T81" i="4" s="1"/>
  <c r="L81" i="5"/>
  <c r="U81" i="5"/>
  <c r="I81" i="4" l="1"/>
  <c r="J81" i="4"/>
  <c r="K82" i="5"/>
  <c r="M81" i="5"/>
  <c r="V81" i="5" s="1"/>
  <c r="Q82" i="5"/>
  <c r="H82" i="4" l="1"/>
  <c r="Q82" i="4" s="1"/>
  <c r="D81" i="5"/>
  <c r="O81" i="5"/>
  <c r="L81" i="4"/>
  <c r="U81" i="4"/>
  <c r="R82" i="5"/>
  <c r="F81" i="5" l="1"/>
  <c r="N82" i="5"/>
  <c r="K82" i="4"/>
  <c r="M81" i="4"/>
  <c r="V81" i="4" s="1"/>
  <c r="D81" i="4" l="1"/>
  <c r="O81" i="4"/>
  <c r="E82" i="5"/>
  <c r="S82" i="5"/>
  <c r="R82" i="4"/>
  <c r="F81" i="4" l="1"/>
  <c r="N82" i="4"/>
  <c r="P82" i="5"/>
  <c r="E82" i="4" l="1"/>
  <c r="S82" i="4"/>
  <c r="P82" i="4" s="1"/>
  <c r="G82" i="5"/>
  <c r="T82" i="5" s="1"/>
  <c r="G82" i="4"/>
  <c r="T82" i="4" s="1"/>
  <c r="I82" i="5" l="1"/>
  <c r="J82" i="5"/>
  <c r="I82" i="4"/>
  <c r="J82" i="4"/>
  <c r="H83" i="5" l="1"/>
  <c r="H83" i="4"/>
  <c r="L82" i="5"/>
  <c r="U82" i="5"/>
  <c r="L82" i="4"/>
  <c r="U82" i="4"/>
  <c r="K83" i="5" l="1"/>
  <c r="M82" i="5"/>
  <c r="V82" i="5" s="1"/>
  <c r="K83" i="4"/>
  <c r="M82" i="4"/>
  <c r="V82" i="4" s="1"/>
  <c r="Q83" i="5"/>
  <c r="Q83" i="4"/>
  <c r="D82" i="5" l="1"/>
  <c r="O82" i="5"/>
  <c r="D82" i="4"/>
  <c r="O82" i="4"/>
  <c r="R83" i="5"/>
  <c r="R83" i="4"/>
  <c r="F82" i="5" l="1"/>
  <c r="N83" i="5"/>
  <c r="E83" i="5" s="1"/>
  <c r="S83" i="5"/>
  <c r="F82" i="4"/>
  <c r="N83" i="4"/>
  <c r="S83" i="4" s="1"/>
  <c r="P83" i="5" l="1"/>
  <c r="P83" i="4"/>
  <c r="E83" i="4"/>
  <c r="G83" i="5" l="1"/>
  <c r="T83" i="5" s="1"/>
  <c r="G83" i="4"/>
  <c r="T83" i="4" s="1"/>
  <c r="I83" i="5" l="1"/>
  <c r="J83" i="5"/>
  <c r="I83" i="4"/>
  <c r="J83" i="4"/>
  <c r="L83" i="4" l="1"/>
  <c r="U83" i="4"/>
  <c r="H84" i="5"/>
  <c r="H84" i="4"/>
  <c r="K84" i="4"/>
  <c r="R84" i="4"/>
  <c r="M83" i="4"/>
  <c r="V83" i="4" s="1"/>
  <c r="L83" i="5"/>
  <c r="U83" i="5"/>
  <c r="D83" i="4" l="1"/>
  <c r="O83" i="4"/>
  <c r="K84" i="5"/>
  <c r="M83" i="5"/>
  <c r="V83" i="5" s="1"/>
  <c r="Q84" i="5"/>
  <c r="Q84" i="4"/>
  <c r="F83" i="4" l="1"/>
  <c r="N84" i="4"/>
  <c r="D83" i="5"/>
  <c r="O83" i="5"/>
  <c r="R84" i="5"/>
  <c r="F83" i="5" l="1"/>
  <c r="N84" i="5"/>
  <c r="E84" i="4"/>
  <c r="S84" i="4"/>
  <c r="P84" i="4" l="1"/>
  <c r="E84" i="5"/>
  <c r="S84" i="5"/>
  <c r="G84" i="4" l="1"/>
  <c r="T84" i="4" s="1"/>
  <c r="P84" i="5"/>
  <c r="I84" i="4" l="1"/>
  <c r="J84" i="4"/>
  <c r="G84" i="5"/>
  <c r="T84" i="5" s="1"/>
  <c r="L84" i="4" l="1"/>
  <c r="U84" i="4"/>
  <c r="H85" i="4"/>
  <c r="Q85" i="4" s="1"/>
  <c r="M84" i="4"/>
  <c r="V84" i="4" s="1"/>
  <c r="K85" i="4"/>
  <c r="R85" i="4" s="1"/>
  <c r="I84" i="5"/>
  <c r="J84" i="5"/>
  <c r="L84" i="5" s="1"/>
  <c r="U84" i="5"/>
  <c r="D84" i="4" l="1"/>
  <c r="O84" i="4"/>
  <c r="H85" i="5"/>
  <c r="Q85" i="5" s="1"/>
  <c r="K85" i="5"/>
  <c r="R85" i="5"/>
  <c r="M84" i="5"/>
  <c r="V84" i="5" s="1"/>
  <c r="F84" i="4" l="1"/>
  <c r="N85" i="4"/>
  <c r="D84" i="5"/>
  <c r="O84" i="5"/>
  <c r="F84" i="5" l="1"/>
  <c r="N85" i="5"/>
  <c r="E85" i="4"/>
  <c r="S85" i="4"/>
  <c r="E85" i="5" l="1"/>
  <c r="S85" i="5"/>
  <c r="P85" i="5"/>
  <c r="P85" i="4"/>
  <c r="G85" i="5" l="1"/>
  <c r="T85" i="5"/>
  <c r="G85" i="4"/>
  <c r="T85" i="4" s="1"/>
  <c r="I85" i="5" l="1"/>
  <c r="J85" i="5"/>
  <c r="I85" i="4"/>
  <c r="J85" i="4"/>
  <c r="H86" i="5" l="1"/>
  <c r="H86" i="4"/>
  <c r="L85" i="5"/>
  <c r="U85" i="5"/>
  <c r="L85" i="4"/>
  <c r="U85" i="4"/>
  <c r="K86" i="5" l="1"/>
  <c r="M85" i="5"/>
  <c r="V85" i="5" s="1"/>
  <c r="K86" i="4"/>
  <c r="M85" i="4"/>
  <c r="V85" i="4" s="1"/>
  <c r="Q86" i="5"/>
  <c r="Q86" i="4"/>
  <c r="D85" i="5" l="1"/>
  <c r="O85" i="5"/>
  <c r="D85" i="4"/>
  <c r="O85" i="4"/>
  <c r="R86" i="5"/>
  <c r="R86" i="4"/>
  <c r="F85" i="5" l="1"/>
  <c r="N86" i="5"/>
  <c r="F85" i="4"/>
  <c r="N86" i="4"/>
  <c r="E86" i="5" l="1"/>
  <c r="S86" i="5"/>
  <c r="E86" i="4"/>
  <c r="S86" i="4"/>
  <c r="P86" i="5" l="1"/>
  <c r="P86" i="4"/>
  <c r="G86" i="5" l="1"/>
  <c r="T86" i="5" s="1"/>
  <c r="G86" i="4"/>
  <c r="T86" i="4" s="1"/>
  <c r="I86" i="5" l="1"/>
  <c r="J86" i="5"/>
  <c r="J86" i="4"/>
  <c r="L86" i="4" s="1"/>
  <c r="U86" i="4"/>
  <c r="I86" i="4"/>
  <c r="L86" i="5" l="1"/>
  <c r="U86" i="5"/>
  <c r="H87" i="5"/>
  <c r="K87" i="5"/>
  <c r="K87" i="4"/>
  <c r="M86" i="4"/>
  <c r="V86" i="4"/>
  <c r="H87" i="4"/>
  <c r="M86" i="5" l="1"/>
  <c r="V86" i="5"/>
  <c r="D86" i="5"/>
  <c r="O86" i="5"/>
  <c r="D86" i="4"/>
  <c r="O86" i="4"/>
  <c r="Q87" i="5"/>
  <c r="R87" i="5"/>
  <c r="R87" i="4"/>
  <c r="Q87" i="4"/>
  <c r="F86" i="5" l="1"/>
  <c r="N87" i="5"/>
  <c r="F86" i="4"/>
  <c r="S87" i="4"/>
  <c r="P87" i="4" s="1"/>
  <c r="N87" i="4"/>
  <c r="E87" i="4" s="1"/>
  <c r="E87" i="5" l="1"/>
  <c r="S87" i="5"/>
  <c r="G87" i="4"/>
  <c r="T87" i="4" s="1"/>
  <c r="P87" i="5" l="1"/>
  <c r="I87" i="4"/>
  <c r="J87" i="4"/>
  <c r="L87" i="4" l="1"/>
  <c r="U87" i="4"/>
  <c r="G87" i="5"/>
  <c r="T87" i="5" s="1"/>
  <c r="H88" i="4"/>
  <c r="Q88" i="4" s="1"/>
  <c r="M87" i="4"/>
  <c r="V87" i="4" s="1"/>
  <c r="K88" i="4"/>
  <c r="I87" i="5" l="1"/>
  <c r="J87" i="5"/>
  <c r="D87" i="4"/>
  <c r="O87" i="4"/>
  <c r="R88" i="4"/>
  <c r="H88" i="5" l="1"/>
  <c r="Q88" i="5"/>
  <c r="F87" i="4"/>
  <c r="N88" i="4"/>
  <c r="L87" i="5"/>
  <c r="U87" i="5"/>
  <c r="K88" i="5" l="1"/>
  <c r="M87" i="5"/>
  <c r="V87" i="5" s="1"/>
  <c r="E88" i="4"/>
  <c r="S88" i="4"/>
  <c r="D87" i="5" l="1"/>
  <c r="O87" i="5"/>
  <c r="P88" i="4"/>
  <c r="R88" i="5"/>
  <c r="F87" i="5" l="1"/>
  <c r="N88" i="5"/>
  <c r="G88" i="4"/>
  <c r="T88" i="4" s="1"/>
  <c r="J88" i="4" l="1"/>
  <c r="I88" i="4"/>
  <c r="E88" i="5"/>
  <c r="S88" i="5"/>
  <c r="H89" i="4" l="1"/>
  <c r="Q89" i="4" s="1"/>
  <c r="P88" i="5"/>
  <c r="L88" i="4"/>
  <c r="U88" i="4"/>
  <c r="G88" i="5" l="1"/>
  <c r="T88" i="5" s="1"/>
  <c r="K89" i="4"/>
  <c r="M88" i="4"/>
  <c r="V88" i="4" s="1"/>
  <c r="J88" i="5" l="1"/>
  <c r="I88" i="5"/>
  <c r="D88" i="4"/>
  <c r="O88" i="4"/>
  <c r="R89" i="4"/>
  <c r="H89" i="5" l="1"/>
  <c r="F88" i="4"/>
  <c r="N89" i="4"/>
  <c r="S89" i="4" s="1"/>
  <c r="P89" i="4" s="1"/>
  <c r="L88" i="5"/>
  <c r="U88" i="5"/>
  <c r="G89" i="4" l="1"/>
  <c r="T89" i="4" s="1"/>
  <c r="K89" i="5"/>
  <c r="R89" i="5" s="1"/>
  <c r="M88" i="5"/>
  <c r="V88" i="5" s="1"/>
  <c r="Q89" i="5"/>
  <c r="E89" i="4"/>
  <c r="I89" i="4" l="1"/>
  <c r="J89" i="4"/>
  <c r="D88" i="5"/>
  <c r="O88" i="5"/>
  <c r="H90" i="4" l="1"/>
  <c r="F88" i="5"/>
  <c r="N89" i="5"/>
  <c r="L89" i="4"/>
  <c r="U89" i="4"/>
  <c r="K90" i="4" l="1"/>
  <c r="M89" i="4"/>
  <c r="V89" i="4" s="1"/>
  <c r="Q90" i="4"/>
  <c r="E89" i="5"/>
  <c r="S89" i="5"/>
  <c r="D89" i="4" l="1"/>
  <c r="O89" i="4"/>
  <c r="P89" i="5"/>
  <c r="R90" i="4"/>
  <c r="F89" i="4" l="1"/>
  <c r="N90" i="4"/>
  <c r="G89" i="5"/>
  <c r="T89" i="5" s="1"/>
  <c r="I89" i="5" l="1"/>
  <c r="J89" i="5"/>
  <c r="E90" i="4"/>
  <c r="S90" i="4"/>
  <c r="H90" i="5" l="1"/>
  <c r="Q90" i="5"/>
  <c r="P90" i="4"/>
  <c r="L89" i="5"/>
  <c r="U89" i="5"/>
  <c r="G90" i="4" l="1"/>
  <c r="T90" i="4" s="1"/>
  <c r="K90" i="5"/>
  <c r="M89" i="5"/>
  <c r="V89" i="5" s="1"/>
  <c r="J90" i="4" l="1"/>
  <c r="I90" i="4"/>
  <c r="D89" i="5"/>
  <c r="O89" i="5"/>
  <c r="R90" i="5"/>
  <c r="L90" i="4" l="1"/>
  <c r="U90" i="4"/>
  <c r="K91" i="4"/>
  <c r="R91" i="4" s="1"/>
  <c r="M90" i="4"/>
  <c r="V90" i="4"/>
  <c r="H91" i="4"/>
  <c r="F89" i="5"/>
  <c r="N90" i="5"/>
  <c r="D90" i="4" l="1"/>
  <c r="O90" i="4"/>
  <c r="Q91" i="4"/>
  <c r="E90" i="5"/>
  <c r="S90" i="5"/>
  <c r="F90" i="4" l="1"/>
  <c r="N91" i="4"/>
  <c r="P90" i="5"/>
  <c r="G90" i="5" l="1"/>
  <c r="T90" i="5" s="1"/>
  <c r="E91" i="4"/>
  <c r="S91" i="4"/>
  <c r="J90" i="5" l="1"/>
  <c r="I90" i="5"/>
  <c r="P91" i="4"/>
  <c r="H91" i="5" l="1"/>
  <c r="G91" i="4"/>
  <c r="T91" i="4"/>
  <c r="L90" i="5"/>
  <c r="U90" i="5"/>
  <c r="I91" i="4" l="1"/>
  <c r="J91" i="4"/>
  <c r="K91" i="5"/>
  <c r="R91" i="5"/>
  <c r="M90" i="5"/>
  <c r="V90" i="5" s="1"/>
  <c r="Q91" i="5"/>
  <c r="H92" i="4" l="1"/>
  <c r="D90" i="5"/>
  <c r="O90" i="5"/>
  <c r="L91" i="4"/>
  <c r="U91" i="4"/>
  <c r="F90" i="5" l="1"/>
  <c r="N91" i="5"/>
  <c r="K92" i="4"/>
  <c r="M91" i="4"/>
  <c r="V91" i="4" s="1"/>
  <c r="Q92" i="4"/>
  <c r="D91" i="4" l="1"/>
  <c r="O91" i="4"/>
  <c r="E91" i="5"/>
  <c r="S91" i="5"/>
  <c r="R92" i="4"/>
  <c r="F91" i="4" l="1"/>
  <c r="N92" i="4"/>
  <c r="P91" i="5"/>
  <c r="G91" i="5" l="1"/>
  <c r="T91" i="5" s="1"/>
  <c r="E92" i="4"/>
  <c r="S92" i="4"/>
  <c r="I91" i="5" l="1"/>
  <c r="J91" i="5"/>
  <c r="P92" i="4"/>
  <c r="H92" i="5" l="1"/>
  <c r="Q92" i="5" s="1"/>
  <c r="G92" i="4"/>
  <c r="T92" i="4" s="1"/>
  <c r="L91" i="5"/>
  <c r="U91" i="5"/>
  <c r="J92" i="4" l="1"/>
  <c r="L92" i="4" s="1"/>
  <c r="U92" i="4"/>
  <c r="I92" i="4"/>
  <c r="K92" i="5"/>
  <c r="M91" i="5"/>
  <c r="V91" i="5" s="1"/>
  <c r="K93" i="4" l="1"/>
  <c r="M92" i="4"/>
  <c r="V92" i="4" s="1"/>
  <c r="H93" i="4"/>
  <c r="Q93" i="4"/>
  <c r="D91" i="5"/>
  <c r="O91" i="5"/>
  <c r="R92" i="5"/>
  <c r="D92" i="4" l="1"/>
  <c r="O92" i="4"/>
  <c r="F91" i="5"/>
  <c r="N92" i="5"/>
  <c r="R93" i="4"/>
  <c r="F92" i="4" l="1"/>
  <c r="N93" i="4"/>
  <c r="E92" i="5"/>
  <c r="S92" i="5"/>
  <c r="P92" i="5" l="1"/>
  <c r="E93" i="4"/>
  <c r="S93" i="4"/>
  <c r="G92" i="5" l="1"/>
  <c r="T92" i="5" s="1"/>
  <c r="P93" i="4"/>
  <c r="J92" i="5" l="1"/>
  <c r="I92" i="5"/>
  <c r="G93" i="4"/>
  <c r="T93" i="4" s="1"/>
  <c r="H93" i="5" l="1"/>
  <c r="Q93" i="5" s="1"/>
  <c r="J93" i="4"/>
  <c r="U93" i="4" s="1"/>
  <c r="I93" i="4"/>
  <c r="L92" i="5"/>
  <c r="U92" i="5"/>
  <c r="M93" i="4" l="1"/>
  <c r="H94" i="4"/>
  <c r="Q94" i="4"/>
  <c r="K93" i="5"/>
  <c r="M92" i="5"/>
  <c r="V92" i="5" s="1"/>
  <c r="L93" i="4"/>
  <c r="D93" i="4"/>
  <c r="D92" i="5" l="1"/>
  <c r="O92" i="5"/>
  <c r="K94" i="4"/>
  <c r="O93" i="4"/>
  <c r="F93" i="4" s="1"/>
  <c r="V93" i="4"/>
  <c r="R93" i="5"/>
  <c r="F92" i="5" l="1"/>
  <c r="N93" i="5"/>
  <c r="S94" i="4"/>
  <c r="N94" i="4"/>
  <c r="R94" i="4"/>
  <c r="P94" i="4" l="1"/>
  <c r="E93" i="5"/>
  <c r="S93" i="5"/>
  <c r="E94" i="4"/>
  <c r="G94" i="4" l="1"/>
  <c r="T94" i="4" s="1"/>
  <c r="P93" i="5"/>
  <c r="I94" i="4" l="1"/>
  <c r="J94" i="4"/>
  <c r="G93" i="5"/>
  <c r="T93" i="5" s="1"/>
  <c r="H95" i="4" l="1"/>
  <c r="J93" i="5"/>
  <c r="I93" i="5"/>
  <c r="L94" i="4"/>
  <c r="U94" i="4"/>
  <c r="H94" i="5" l="1"/>
  <c r="K95" i="4"/>
  <c r="M94" i="4"/>
  <c r="V94" i="4" s="1"/>
  <c r="Q95" i="4"/>
  <c r="L93" i="5"/>
  <c r="U93" i="5"/>
  <c r="D94" i="4" l="1"/>
  <c r="O94" i="4"/>
  <c r="K94" i="5"/>
  <c r="M93" i="5"/>
  <c r="V93" i="5" s="1"/>
  <c r="Q94" i="5"/>
  <c r="R95" i="4"/>
  <c r="F94" i="4" l="1"/>
  <c r="S95" i="4"/>
  <c r="N95" i="4"/>
  <c r="D93" i="5"/>
  <c r="O93" i="5"/>
  <c r="R94" i="5"/>
  <c r="P95" i="4" l="1"/>
  <c r="F93" i="5"/>
  <c r="N94" i="5"/>
  <c r="E95" i="4"/>
  <c r="G95" i="4" l="1"/>
  <c r="T95" i="4" s="1"/>
  <c r="E94" i="5"/>
  <c r="S94" i="5"/>
  <c r="I95" i="4" l="1"/>
  <c r="J95" i="4"/>
  <c r="P94" i="5"/>
  <c r="H96" i="4" l="1"/>
  <c r="G94" i="5"/>
  <c r="T94" i="5" s="1"/>
  <c r="L95" i="4"/>
  <c r="U95" i="4"/>
  <c r="I94" i="5" l="1"/>
  <c r="J94" i="5"/>
  <c r="K96" i="4"/>
  <c r="M95" i="4"/>
  <c r="V95" i="4" s="1"/>
  <c r="Q96" i="4"/>
  <c r="L94" i="5" l="1"/>
  <c r="U94" i="5"/>
  <c r="H95" i="5"/>
  <c r="Q95" i="5" s="1"/>
  <c r="K95" i="5"/>
  <c r="D95" i="4"/>
  <c r="O95" i="4"/>
  <c r="R96" i="4"/>
  <c r="M94" i="5" l="1"/>
  <c r="D94" i="5"/>
  <c r="F95" i="4"/>
  <c r="N96" i="4"/>
  <c r="E96" i="4" s="1"/>
  <c r="S96" i="4"/>
  <c r="R95" i="5"/>
  <c r="V94" i="5" l="1"/>
  <c r="O94" i="5"/>
  <c r="N95" i="5" s="1"/>
  <c r="F94" i="5"/>
  <c r="P96" i="4"/>
  <c r="G96" i="4" l="1"/>
  <c r="T96" i="4"/>
  <c r="E95" i="5"/>
  <c r="S95" i="5"/>
  <c r="I96" i="4" l="1"/>
  <c r="J96" i="4"/>
  <c r="L96" i="4" s="1"/>
  <c r="U96" i="4"/>
  <c r="P95" i="5"/>
  <c r="H97" i="4" l="1"/>
  <c r="Q97" i="4"/>
  <c r="K97" i="4"/>
  <c r="M96" i="4"/>
  <c r="V96" i="4" s="1"/>
  <c r="G95" i="5"/>
  <c r="T95" i="5" s="1"/>
  <c r="D96" i="4" l="1"/>
  <c r="O96" i="4"/>
  <c r="I95" i="5"/>
  <c r="J95" i="5"/>
  <c r="R97" i="4"/>
  <c r="L95" i="5" l="1"/>
  <c r="U95" i="5"/>
  <c r="F96" i="4"/>
  <c r="N97" i="4"/>
  <c r="H96" i="5"/>
  <c r="K96" i="5"/>
  <c r="R96" i="5"/>
  <c r="M95" i="5" l="1"/>
  <c r="D95" i="5"/>
  <c r="E97" i="4"/>
  <c r="S97" i="4"/>
  <c r="Q96" i="5"/>
  <c r="O95" i="5" l="1"/>
  <c r="V95" i="5"/>
  <c r="F95" i="5"/>
  <c r="N96" i="5"/>
  <c r="P97" i="4"/>
  <c r="E96" i="5" l="1"/>
  <c r="S96" i="5"/>
  <c r="P96" i="5" s="1"/>
  <c r="G96" i="5" s="1"/>
  <c r="T96" i="5" s="1"/>
  <c r="G97" i="4"/>
  <c r="T97" i="4" s="1"/>
  <c r="J97" i="4" l="1"/>
  <c r="I97" i="4"/>
  <c r="I96" i="5"/>
  <c r="J96" i="5"/>
  <c r="H98" i="4" l="1"/>
  <c r="H97" i="5"/>
  <c r="Q97" i="5" s="1"/>
  <c r="L97" i="4"/>
  <c r="U97" i="4"/>
  <c r="L96" i="5"/>
  <c r="U96" i="5"/>
  <c r="K98" i="4" l="1"/>
  <c r="M97" i="4"/>
  <c r="V97" i="4" s="1"/>
  <c r="K97" i="5"/>
  <c r="M96" i="5"/>
  <c r="V96" i="5" s="1"/>
  <c r="Q98" i="4"/>
  <c r="D97" i="4" l="1"/>
  <c r="O97" i="4"/>
  <c r="D96" i="5"/>
  <c r="O96" i="5"/>
  <c r="R98" i="4"/>
  <c r="R97" i="5"/>
  <c r="F97" i="4" l="1"/>
  <c r="N98" i="4"/>
  <c r="F96" i="5"/>
  <c r="N97" i="5"/>
  <c r="S97" i="5" s="1"/>
  <c r="P97" i="5" s="1"/>
  <c r="G97" i="5" l="1"/>
  <c r="T97" i="5" s="1"/>
  <c r="E98" i="4"/>
  <c r="S98" i="4"/>
  <c r="E97" i="5"/>
  <c r="I97" i="5" l="1"/>
  <c r="J97" i="5"/>
  <c r="P98" i="4"/>
  <c r="H98" i="5" l="1"/>
  <c r="G98" i="4"/>
  <c r="T98" i="4" s="1"/>
  <c r="L97" i="5"/>
  <c r="U97" i="5"/>
  <c r="J98" i="4" l="1"/>
  <c r="I98" i="4"/>
  <c r="K98" i="5"/>
  <c r="M97" i="5"/>
  <c r="V97" i="5" s="1"/>
  <c r="Q98" i="5"/>
  <c r="L98" i="4" l="1"/>
  <c r="U98" i="4"/>
  <c r="K99" i="4"/>
  <c r="R99" i="4"/>
  <c r="M98" i="4"/>
  <c r="V98" i="4" s="1"/>
  <c r="H99" i="4"/>
  <c r="D97" i="5"/>
  <c r="O97" i="5"/>
  <c r="R98" i="5"/>
  <c r="D98" i="4" l="1"/>
  <c r="O98" i="4"/>
  <c r="F97" i="5"/>
  <c r="N98" i="5"/>
  <c r="Q99" i="4"/>
  <c r="F98" i="4" l="1"/>
  <c r="N99" i="4"/>
  <c r="E98" i="5"/>
  <c r="S98" i="5"/>
  <c r="P98" i="5" l="1"/>
  <c r="E99" i="4"/>
  <c r="S99" i="4"/>
  <c r="G98" i="5" l="1"/>
  <c r="T98" i="5" s="1"/>
  <c r="P99" i="4"/>
  <c r="I98" i="5" l="1"/>
  <c r="J98" i="5"/>
  <c r="G99" i="4"/>
  <c r="T99" i="4" s="1"/>
  <c r="H99" i="5" l="1"/>
  <c r="Q99" i="5"/>
  <c r="I99" i="4"/>
  <c r="J99" i="4"/>
  <c r="L98" i="5"/>
  <c r="U98" i="5"/>
  <c r="H100" i="4" l="1"/>
  <c r="Q100" i="4" s="1"/>
  <c r="K99" i="5"/>
  <c r="M98" i="5"/>
  <c r="V98" i="5" s="1"/>
  <c r="L99" i="4"/>
  <c r="U99" i="4"/>
  <c r="D98" i="5" l="1"/>
  <c r="O98" i="5"/>
  <c r="K100" i="4"/>
  <c r="R100" i="4"/>
  <c r="M99" i="4"/>
  <c r="V99" i="4" s="1"/>
  <c r="R99" i="5"/>
  <c r="F98" i="5" l="1"/>
  <c r="N99" i="5"/>
  <c r="D99" i="4"/>
  <c r="O99" i="4"/>
  <c r="F99" i="4" l="1"/>
  <c r="N100" i="4"/>
  <c r="E99" i="5"/>
  <c r="S99" i="5"/>
  <c r="P99" i="5" l="1"/>
  <c r="E100" i="4"/>
  <c r="S100" i="4"/>
  <c r="G99" i="5" l="1"/>
  <c r="T99" i="5" s="1"/>
  <c r="P100" i="4"/>
  <c r="J99" i="5" l="1"/>
  <c r="I99" i="5"/>
  <c r="G100" i="4"/>
  <c r="T100" i="4" s="1"/>
  <c r="L99" i="5" l="1"/>
  <c r="U99" i="5"/>
  <c r="K100" i="5"/>
  <c r="R100" i="5" s="1"/>
  <c r="H100" i="5"/>
  <c r="Q100" i="5" s="1"/>
  <c r="J100" i="4"/>
  <c r="L100" i="4" s="1"/>
  <c r="U100" i="4"/>
  <c r="I100" i="4"/>
  <c r="M99" i="5" l="1"/>
  <c r="V99" i="5" s="1"/>
  <c r="D99" i="5"/>
  <c r="O99" i="5"/>
  <c r="K101" i="4"/>
  <c r="M100" i="4"/>
  <c r="V100" i="4" s="1"/>
  <c r="H101" i="4"/>
  <c r="F99" i="5" l="1"/>
  <c r="N100" i="5"/>
  <c r="E100" i="5" s="1"/>
  <c r="S100" i="5"/>
  <c r="D100" i="4"/>
  <c r="O100" i="4"/>
  <c r="R101" i="4"/>
  <c r="Q101" i="4"/>
  <c r="P100" i="5" l="1"/>
  <c r="F100" i="4"/>
  <c r="N101" i="4"/>
  <c r="G100" i="5" l="1"/>
  <c r="T100" i="5"/>
  <c r="E101" i="4"/>
  <c r="S101" i="4"/>
  <c r="I100" i="5" l="1"/>
  <c r="J100" i="5"/>
  <c r="P101" i="4"/>
  <c r="Q101" i="5" l="1"/>
  <c r="H101" i="5"/>
  <c r="G101" i="4"/>
  <c r="T101" i="4" s="1"/>
  <c r="L100" i="5"/>
  <c r="U100" i="5"/>
  <c r="I101" i="4" l="1"/>
  <c r="J101" i="4"/>
  <c r="K101" i="5"/>
  <c r="M100" i="5"/>
  <c r="V100" i="5" s="1"/>
  <c r="H102" i="4" l="1"/>
  <c r="Q102" i="4"/>
  <c r="D100" i="5"/>
  <c r="O100" i="5"/>
  <c r="L101" i="4"/>
  <c r="U101" i="4"/>
  <c r="R101" i="5"/>
  <c r="F100" i="5" l="1"/>
  <c r="N101" i="5"/>
  <c r="K102" i="4"/>
  <c r="M101" i="4"/>
  <c r="V101" i="4" s="1"/>
  <c r="D101" i="4" l="1"/>
  <c r="O101" i="4"/>
  <c r="E101" i="5"/>
  <c r="S101" i="5"/>
  <c r="R102" i="4"/>
  <c r="F101" i="4" l="1"/>
  <c r="N102" i="4"/>
  <c r="P101" i="5"/>
  <c r="G101" i="5" l="1"/>
  <c r="T101" i="5" s="1"/>
  <c r="E102" i="4"/>
  <c r="S102" i="4"/>
  <c r="J101" i="5" l="1"/>
  <c r="I101" i="5"/>
  <c r="P102" i="4"/>
  <c r="L101" i="5" l="1"/>
  <c r="U101" i="5"/>
  <c r="V101" i="5" s="1"/>
  <c r="K102" i="5"/>
  <c r="M101" i="5"/>
  <c r="H102" i="5"/>
  <c r="G102" i="4"/>
  <c r="T102" i="4" s="1"/>
  <c r="D101" i="5" l="1"/>
  <c r="O101" i="5"/>
  <c r="J102" i="4"/>
  <c r="I102" i="4"/>
  <c r="R102" i="5"/>
  <c r="Q102" i="5"/>
  <c r="F101" i="5" l="1"/>
  <c r="N102" i="5"/>
  <c r="E102" i="5" s="1"/>
  <c r="S102" i="5"/>
  <c r="P102" i="5" s="1"/>
  <c r="G102" i="5" s="1"/>
  <c r="T102" i="5" s="1"/>
  <c r="Q103" i="4"/>
  <c r="H103" i="4"/>
  <c r="L102" i="4"/>
  <c r="U102" i="4"/>
  <c r="I102" i="5" l="1"/>
  <c r="J102" i="5"/>
  <c r="K103" i="4"/>
  <c r="R103" i="4"/>
  <c r="M102" i="4"/>
  <c r="V102" i="4" s="1"/>
  <c r="L102" i="5" l="1"/>
  <c r="U102" i="5"/>
  <c r="H103" i="5"/>
  <c r="Q103" i="5"/>
  <c r="K103" i="5"/>
  <c r="R103" i="5" s="1"/>
  <c r="M102" i="5"/>
  <c r="V102" i="5"/>
  <c r="D102" i="4"/>
  <c r="O102" i="4"/>
  <c r="D102" i="5" l="1"/>
  <c r="O102" i="5"/>
  <c r="F102" i="4"/>
  <c r="S103" i="4"/>
  <c r="N103" i="4"/>
  <c r="E103" i="4" s="1"/>
  <c r="F102" i="5" l="1"/>
  <c r="N103" i="5"/>
  <c r="P103" i="4"/>
  <c r="G103" i="4" l="1"/>
  <c r="T103" i="4" s="1"/>
  <c r="E103" i="5"/>
  <c r="S103" i="5"/>
  <c r="J103" i="4" l="1"/>
  <c r="U103" i="4" s="1"/>
  <c r="I103" i="4"/>
  <c r="P103" i="5"/>
  <c r="M103" i="4" l="1"/>
  <c r="H104" i="4"/>
  <c r="Q104" i="4" s="1"/>
  <c r="G103" i="5"/>
  <c r="T103" i="5" s="1"/>
  <c r="L103" i="4"/>
  <c r="D103" i="4"/>
  <c r="I103" i="5" l="1"/>
  <c r="J103" i="5"/>
  <c r="K104" i="4"/>
  <c r="R104" i="4" s="1"/>
  <c r="O103" i="4"/>
  <c r="F103" i="4" s="1"/>
  <c r="V103" i="4"/>
  <c r="L103" i="5" l="1"/>
  <c r="U103" i="5"/>
  <c r="H104" i="5"/>
  <c r="Q104" i="5" s="1"/>
  <c r="K104" i="5"/>
  <c r="N104" i="4"/>
  <c r="E104" i="4" s="1"/>
  <c r="S104" i="4"/>
  <c r="M103" i="5" l="1"/>
  <c r="D103" i="5"/>
  <c r="P104" i="4"/>
  <c r="R104" i="5"/>
  <c r="O103" i="5" l="1"/>
  <c r="V103" i="5"/>
  <c r="F103" i="5"/>
  <c r="G104" i="4"/>
  <c r="T104" i="4" s="1"/>
  <c r="N104" i="5" l="1"/>
  <c r="S104" i="5"/>
  <c r="P104" i="5" s="1"/>
  <c r="I104" i="4"/>
  <c r="J104" i="4"/>
  <c r="E104" i="5"/>
  <c r="G104" i="5" l="1"/>
  <c r="T104" i="5" s="1"/>
  <c r="H105" i="4"/>
  <c r="L104" i="4"/>
  <c r="U104" i="4"/>
  <c r="I104" i="5" l="1"/>
  <c r="J104" i="5"/>
  <c r="K105" i="4"/>
  <c r="R105" i="4"/>
  <c r="M104" i="4"/>
  <c r="V104" i="4" s="1"/>
  <c r="Q105" i="4"/>
  <c r="H105" i="5" l="1"/>
  <c r="Q105" i="5" s="1"/>
  <c r="D104" i="4"/>
  <c r="O104" i="4"/>
  <c r="L104" i="5"/>
  <c r="U104" i="5"/>
  <c r="F104" i="4" l="1"/>
  <c r="N105" i="4"/>
  <c r="K105" i="5"/>
  <c r="M104" i="5"/>
  <c r="V104" i="5" s="1"/>
  <c r="D104" i="5" l="1"/>
  <c r="O104" i="5"/>
  <c r="E105" i="4"/>
  <c r="S105" i="4"/>
  <c r="R105" i="5"/>
  <c r="F104" i="5" l="1"/>
  <c r="N105" i="5"/>
  <c r="P105" i="4"/>
  <c r="G105" i="4" l="1"/>
  <c r="T105" i="4" s="1"/>
  <c r="E105" i="5"/>
  <c r="S105" i="5"/>
  <c r="I105" i="4" l="1"/>
  <c r="J105" i="4"/>
  <c r="P105" i="5"/>
  <c r="H106" i="4" l="1"/>
  <c r="G105" i="5"/>
  <c r="T105" i="5" s="1"/>
  <c r="L105" i="4"/>
  <c r="U105" i="4"/>
  <c r="J105" i="5" l="1"/>
  <c r="I105" i="5"/>
  <c r="K106" i="4"/>
  <c r="R106" i="4"/>
  <c r="M105" i="4"/>
  <c r="V105" i="4" s="1"/>
  <c r="Q106" i="4"/>
  <c r="L105" i="5" l="1"/>
  <c r="U105" i="5"/>
  <c r="K106" i="5"/>
  <c r="R106" i="5"/>
  <c r="M105" i="5"/>
  <c r="V105" i="5"/>
  <c r="H106" i="5"/>
  <c r="D105" i="4"/>
  <c r="O105" i="4"/>
  <c r="D105" i="5" l="1"/>
  <c r="O105" i="5"/>
  <c r="F105" i="4"/>
  <c r="N106" i="4"/>
  <c r="Q106" i="5"/>
  <c r="F105" i="5" l="1"/>
  <c r="N106" i="5"/>
  <c r="S106" i="5"/>
  <c r="P106" i="5" s="1"/>
  <c r="E106" i="4"/>
  <c r="S106" i="4"/>
  <c r="P106" i="4" l="1"/>
  <c r="E106" i="5"/>
  <c r="G106" i="5"/>
  <c r="T106" i="5" s="1"/>
  <c r="G106" i="4" l="1"/>
  <c r="T106" i="4"/>
  <c r="I106" i="5"/>
  <c r="J106" i="5"/>
  <c r="I106" i="4" l="1"/>
  <c r="J106" i="4"/>
  <c r="Q107" i="5"/>
  <c r="H107" i="5"/>
  <c r="L106" i="5"/>
  <c r="U106" i="5"/>
  <c r="H107" i="4" l="1"/>
  <c r="Q107" i="4" s="1"/>
  <c r="K107" i="5"/>
  <c r="R107" i="5" s="1"/>
  <c r="M106" i="5"/>
  <c r="V106" i="5" s="1"/>
  <c r="L106" i="4"/>
  <c r="U106" i="4"/>
  <c r="D106" i="5" l="1"/>
  <c r="O106" i="5"/>
  <c r="R107" i="4"/>
  <c r="K107" i="4"/>
  <c r="M106" i="4"/>
  <c r="V106" i="4" s="1"/>
  <c r="F106" i="5" l="1"/>
  <c r="N107" i="5"/>
  <c r="D106" i="4"/>
  <c r="O106" i="4"/>
  <c r="F106" i="4" l="1"/>
  <c r="N107" i="4"/>
  <c r="E107" i="5"/>
  <c r="S107" i="5"/>
  <c r="P107" i="5" l="1"/>
  <c r="E107" i="4"/>
  <c r="S107" i="4"/>
  <c r="G107" i="5" l="1"/>
  <c r="T107" i="5" s="1"/>
  <c r="P107" i="4"/>
  <c r="J107" i="5" l="1"/>
  <c r="I107" i="5"/>
  <c r="G107" i="4"/>
  <c r="T107" i="4" s="1"/>
  <c r="H108" i="5" l="1"/>
  <c r="J107" i="4"/>
  <c r="I107" i="4"/>
  <c r="L107" i="5"/>
  <c r="U107" i="5"/>
  <c r="L107" i="4" l="1"/>
  <c r="U107" i="4"/>
  <c r="M107" i="4" s="1"/>
  <c r="V107" i="4" s="1"/>
  <c r="K108" i="4"/>
  <c r="H108" i="4"/>
  <c r="Q108" i="4" s="1"/>
  <c r="K108" i="5"/>
  <c r="M107" i="5"/>
  <c r="V107" i="5" s="1"/>
  <c r="Q108" i="5"/>
  <c r="D107" i="4" l="1"/>
  <c r="O107" i="4"/>
  <c r="D107" i="5"/>
  <c r="O107" i="5"/>
  <c r="R108" i="4"/>
  <c r="R108" i="5"/>
  <c r="F107" i="4" l="1"/>
  <c r="N108" i="4"/>
  <c r="S108" i="4"/>
  <c r="F107" i="5"/>
  <c r="N108" i="5"/>
  <c r="E108" i="5" l="1"/>
  <c r="S108" i="5"/>
  <c r="P108" i="5" s="1"/>
  <c r="P108" i="4"/>
  <c r="E108" i="4"/>
  <c r="G108" i="4" l="1"/>
  <c r="T108" i="4" s="1"/>
  <c r="G108" i="5"/>
  <c r="T108" i="5" s="1"/>
  <c r="I108" i="4" l="1"/>
  <c r="J108" i="4"/>
  <c r="J108" i="5"/>
  <c r="I108" i="5"/>
  <c r="L108" i="4" l="1"/>
  <c r="U108" i="4"/>
  <c r="H109" i="4"/>
  <c r="K109" i="4"/>
  <c r="R109" i="4" s="1"/>
  <c r="Q109" i="5"/>
  <c r="H109" i="5"/>
  <c r="L108" i="5"/>
  <c r="U108" i="5"/>
  <c r="M108" i="4" l="1"/>
  <c r="V108" i="4" s="1"/>
  <c r="D108" i="4"/>
  <c r="O108" i="4"/>
  <c r="K109" i="5"/>
  <c r="R109" i="5"/>
  <c r="M108" i="5"/>
  <c r="V108" i="5" s="1"/>
  <c r="Q109" i="4"/>
  <c r="F108" i="4" l="1"/>
  <c r="S109" i="4"/>
  <c r="N109" i="4"/>
  <c r="E109" i="4" s="1"/>
  <c r="D108" i="5"/>
  <c r="O108" i="5"/>
  <c r="P109" i="4"/>
  <c r="G109" i="4" s="1"/>
  <c r="F108" i="5" l="1"/>
  <c r="N109" i="5"/>
  <c r="I109" i="4"/>
  <c r="T109" i="4"/>
  <c r="E109" i="5" l="1"/>
  <c r="S109" i="5"/>
  <c r="P109" i="5" s="1"/>
  <c r="H110" i="4"/>
  <c r="J109" i="4"/>
  <c r="U109" i="4" s="1"/>
  <c r="G109" i="5" l="1"/>
  <c r="T109" i="5" s="1"/>
  <c r="M109" i="4"/>
  <c r="D109" i="4"/>
  <c r="L109" i="4"/>
  <c r="Q110" i="4"/>
  <c r="I109" i="5" l="1"/>
  <c r="J109" i="5"/>
  <c r="F109" i="4"/>
  <c r="K110" i="4"/>
  <c r="O109" i="4"/>
  <c r="V109" i="4"/>
  <c r="H110" i="5" l="1"/>
  <c r="N110" i="4"/>
  <c r="E110" i="4" s="1"/>
  <c r="S110" i="4"/>
  <c r="L109" i="5"/>
  <c r="U109" i="5"/>
  <c r="R110" i="4"/>
  <c r="K110" i="5" l="1"/>
  <c r="R110" i="5" s="1"/>
  <c r="M109" i="5"/>
  <c r="V109" i="5" s="1"/>
  <c r="P110" i="4"/>
  <c r="Q110" i="5"/>
  <c r="D109" i="5" l="1"/>
  <c r="O109" i="5"/>
  <c r="G110" i="4"/>
  <c r="T110" i="4"/>
  <c r="F109" i="5" l="1"/>
  <c r="N110" i="5"/>
  <c r="I110" i="4"/>
  <c r="J110" i="4"/>
  <c r="L110" i="4" l="1"/>
  <c r="U110" i="4"/>
  <c r="H111" i="4"/>
  <c r="Q111" i="4"/>
  <c r="K111" i="4"/>
  <c r="R111" i="4" s="1"/>
  <c r="M110" i="4"/>
  <c r="V110" i="4" s="1"/>
  <c r="E110" i="5"/>
  <c r="S110" i="5"/>
  <c r="D110" i="4" l="1"/>
  <c r="O110" i="4"/>
  <c r="P110" i="5"/>
  <c r="F110" i="4" l="1"/>
  <c r="N111" i="4"/>
  <c r="S111" i="4"/>
  <c r="G110" i="5"/>
  <c r="T110" i="5" s="1"/>
  <c r="P111" i="4" l="1"/>
  <c r="I110" i="5"/>
  <c r="J110" i="5"/>
  <c r="E111" i="4"/>
  <c r="G111" i="4" l="1"/>
  <c r="T111" i="4" s="1"/>
  <c r="H111" i="5"/>
  <c r="L110" i="5"/>
  <c r="U110" i="5"/>
  <c r="I111" i="4" l="1"/>
  <c r="J111" i="4"/>
  <c r="K111" i="5"/>
  <c r="M110" i="5"/>
  <c r="V110" i="5" s="1"/>
  <c r="Q111" i="5"/>
  <c r="L111" i="4" l="1"/>
  <c r="U111" i="4"/>
  <c r="H112" i="4"/>
  <c r="Q112" i="4"/>
  <c r="M111" i="4"/>
  <c r="V111" i="4"/>
  <c r="R112" i="4"/>
  <c r="K112" i="4"/>
  <c r="D110" i="5"/>
  <c r="O110" i="5"/>
  <c r="R111" i="5"/>
  <c r="D111" i="4" l="1"/>
  <c r="O111" i="4"/>
  <c r="F110" i="5"/>
  <c r="N111" i="5"/>
  <c r="F111" i="4" l="1"/>
  <c r="N112" i="4"/>
  <c r="S112" i="4"/>
  <c r="E111" i="5"/>
  <c r="S111" i="5"/>
  <c r="P112" i="4" l="1"/>
  <c r="P111" i="5"/>
  <c r="E112" i="4"/>
  <c r="G112" i="4" l="1"/>
  <c r="T112" i="4" s="1"/>
  <c r="G111" i="5"/>
  <c r="T111" i="5" s="1"/>
  <c r="I112" i="4" l="1"/>
  <c r="J112" i="4"/>
  <c r="I111" i="5"/>
  <c r="J111" i="5"/>
  <c r="H113" i="4" l="1"/>
  <c r="H112" i="5"/>
  <c r="Q112" i="5"/>
  <c r="L112" i="4"/>
  <c r="U112" i="4"/>
  <c r="L111" i="5"/>
  <c r="U111" i="5"/>
  <c r="K113" i="4" l="1"/>
  <c r="R113" i="4"/>
  <c r="M112" i="4"/>
  <c r="V112" i="4" s="1"/>
  <c r="K112" i="5"/>
  <c r="M111" i="5"/>
  <c r="V111" i="5" s="1"/>
  <c r="Q113" i="4"/>
  <c r="D112" i="4" l="1"/>
  <c r="O112" i="4"/>
  <c r="D111" i="5"/>
  <c r="O111" i="5"/>
  <c r="R112" i="5"/>
  <c r="F112" i="4" l="1"/>
  <c r="N113" i="4"/>
  <c r="F111" i="5"/>
  <c r="N112" i="5"/>
  <c r="E112" i="5" l="1"/>
  <c r="S112" i="5"/>
  <c r="P112" i="5" s="1"/>
  <c r="G112" i="5"/>
  <c r="T112" i="5" s="1"/>
  <c r="E113" i="4"/>
  <c r="S113" i="4"/>
  <c r="I112" i="5" l="1"/>
  <c r="J112" i="5"/>
  <c r="P113" i="4"/>
  <c r="H113" i="5" l="1"/>
  <c r="Q113" i="5" s="1"/>
  <c r="G113" i="4"/>
  <c r="T113" i="4" s="1"/>
  <c r="L112" i="5"/>
  <c r="U112" i="5"/>
  <c r="I113" i="4" l="1"/>
  <c r="J113" i="4"/>
  <c r="K113" i="5"/>
  <c r="M112" i="5"/>
  <c r="V112" i="5" s="1"/>
  <c r="L113" i="4" l="1"/>
  <c r="U113" i="4"/>
  <c r="H114" i="4"/>
  <c r="M113" i="4"/>
  <c r="V113" i="4"/>
  <c r="K114" i="4"/>
  <c r="R114" i="4" s="1"/>
  <c r="D112" i="5"/>
  <c r="O112" i="5"/>
  <c r="R113" i="5"/>
  <c r="D113" i="4" l="1"/>
  <c r="O113" i="4"/>
  <c r="F112" i="5"/>
  <c r="N113" i="5"/>
  <c r="Q114" i="4"/>
  <c r="E113" i="5" l="1"/>
  <c r="S113" i="5"/>
  <c r="P113" i="5" s="1"/>
  <c r="F113" i="4"/>
  <c r="S114" i="4"/>
  <c r="P114" i="4" s="1"/>
  <c r="N114" i="4"/>
  <c r="E114" i="4" s="1"/>
  <c r="G113" i="5" l="1"/>
  <c r="T113" i="5"/>
  <c r="J113" i="5" s="1"/>
  <c r="I113" i="5"/>
  <c r="G114" i="4"/>
  <c r="T114" i="4"/>
  <c r="H114" i="5" l="1"/>
  <c r="I114" i="4"/>
  <c r="J114" i="4"/>
  <c r="L113" i="5"/>
  <c r="U113" i="5"/>
  <c r="H115" i="4" l="1"/>
  <c r="K114" i="5"/>
  <c r="M113" i="5"/>
  <c r="V113" i="5" s="1"/>
  <c r="Q114" i="5"/>
  <c r="L114" i="4"/>
  <c r="U114" i="4"/>
  <c r="D113" i="5" l="1"/>
  <c r="O113" i="5"/>
  <c r="K115" i="4"/>
  <c r="R115" i="4" s="1"/>
  <c r="M114" i="4"/>
  <c r="V114" i="4" s="1"/>
  <c r="Q115" i="4"/>
  <c r="R114" i="5"/>
  <c r="F113" i="5" l="1"/>
  <c r="N114" i="5"/>
  <c r="D114" i="4"/>
  <c r="O114" i="4"/>
  <c r="F114" i="4" l="1"/>
  <c r="N115" i="4"/>
  <c r="E114" i="5"/>
  <c r="S114" i="5"/>
  <c r="E115" i="4" l="1"/>
  <c r="S115" i="4"/>
  <c r="P115" i="4"/>
  <c r="P114" i="5"/>
  <c r="G115" i="4" l="1"/>
  <c r="T115" i="4" s="1"/>
  <c r="G114" i="5"/>
  <c r="T114" i="5"/>
  <c r="I115" i="4" l="1"/>
  <c r="J115" i="4"/>
  <c r="I114" i="5"/>
  <c r="J114" i="5"/>
  <c r="L115" i="4" l="1"/>
  <c r="U115" i="4"/>
  <c r="M115" i="4" s="1"/>
  <c r="V115" i="4" s="1"/>
  <c r="L114" i="5"/>
  <c r="U114" i="5"/>
  <c r="H116" i="4"/>
  <c r="K116" i="4"/>
  <c r="R116" i="4" s="1"/>
  <c r="H115" i="5"/>
  <c r="Q115" i="5" s="1"/>
  <c r="K115" i="5"/>
  <c r="M114" i="5"/>
  <c r="V114" i="5"/>
  <c r="D115" i="4" l="1"/>
  <c r="O115" i="4"/>
  <c r="D114" i="5"/>
  <c r="O114" i="5"/>
  <c r="Q116" i="4"/>
  <c r="R115" i="5"/>
  <c r="F115" i="4" l="1"/>
  <c r="N116" i="4"/>
  <c r="F114" i="5"/>
  <c r="N115" i="5"/>
  <c r="E116" i="4" l="1"/>
  <c r="S116" i="4"/>
  <c r="P116" i="4" s="1"/>
  <c r="G116" i="4"/>
  <c r="T116" i="4" s="1"/>
  <c r="E115" i="5"/>
  <c r="S115" i="5"/>
  <c r="I116" i="4" l="1"/>
  <c r="J116" i="4"/>
  <c r="P115" i="5"/>
  <c r="L116" i="4" l="1"/>
  <c r="U116" i="4"/>
  <c r="H117" i="4"/>
  <c r="M116" i="4"/>
  <c r="V116" i="4" s="1"/>
  <c r="K117" i="4"/>
  <c r="R117" i="4" s="1"/>
  <c r="G115" i="5"/>
  <c r="T115" i="5" s="1"/>
  <c r="D116" i="4" l="1"/>
  <c r="O116" i="4"/>
  <c r="I115" i="5"/>
  <c r="J115" i="5"/>
  <c r="Q117" i="4"/>
  <c r="F116" i="4" l="1"/>
  <c r="N117" i="4"/>
  <c r="S117" i="4" s="1"/>
  <c r="P117" i="4" s="1"/>
  <c r="G117" i="4" s="1"/>
  <c r="T117" i="4" s="1"/>
  <c r="H116" i="5"/>
  <c r="L115" i="5"/>
  <c r="U115" i="5"/>
  <c r="I117" i="4" l="1"/>
  <c r="J117" i="4"/>
  <c r="L117" i="4" s="1"/>
  <c r="U117" i="4"/>
  <c r="K116" i="5"/>
  <c r="M115" i="5"/>
  <c r="V115" i="5" s="1"/>
  <c r="E117" i="4"/>
  <c r="Q116" i="5"/>
  <c r="H118" i="4" l="1"/>
  <c r="Q118" i="4"/>
  <c r="K118" i="4"/>
  <c r="R118" i="4" s="1"/>
  <c r="M117" i="4"/>
  <c r="V117" i="4" s="1"/>
  <c r="D115" i="5"/>
  <c r="O115" i="5"/>
  <c r="R116" i="5"/>
  <c r="D117" i="4" l="1"/>
  <c r="O117" i="4"/>
  <c r="F115" i="5"/>
  <c r="N116" i="5"/>
  <c r="S116" i="5"/>
  <c r="F117" i="4" l="1"/>
  <c r="N118" i="4"/>
  <c r="P116" i="5"/>
  <c r="E116" i="5"/>
  <c r="G116" i="5" l="1"/>
  <c r="T116" i="5" s="1"/>
  <c r="E118" i="4"/>
  <c r="S118" i="4"/>
  <c r="I116" i="5" l="1"/>
  <c r="J116" i="5"/>
  <c r="P118" i="4"/>
  <c r="L116" i="5" l="1"/>
  <c r="U116" i="5"/>
  <c r="M116" i="5" s="1"/>
  <c r="V116" i="5" s="1"/>
  <c r="H117" i="5"/>
  <c r="Q117" i="5"/>
  <c r="R117" i="5"/>
  <c r="K117" i="5"/>
  <c r="G118" i="4"/>
  <c r="T118" i="4"/>
  <c r="D116" i="5" l="1"/>
  <c r="O116" i="5"/>
  <c r="I118" i="4"/>
  <c r="J118" i="4"/>
  <c r="F116" i="5" l="1"/>
  <c r="N117" i="5"/>
  <c r="H119" i="4"/>
  <c r="L118" i="4"/>
  <c r="U118" i="4"/>
  <c r="E117" i="5" l="1"/>
  <c r="S117" i="5"/>
  <c r="P117" i="5"/>
  <c r="K119" i="4"/>
  <c r="R119" i="4" s="1"/>
  <c r="M118" i="4"/>
  <c r="V118" i="4" s="1"/>
  <c r="Q119" i="4"/>
  <c r="G117" i="5" l="1"/>
  <c r="T117" i="5" s="1"/>
  <c r="D118" i="4"/>
  <c r="O118" i="4"/>
  <c r="I117" i="5" l="1"/>
  <c r="U117" i="5"/>
  <c r="J117" i="5"/>
  <c r="L117" i="5" s="1"/>
  <c r="F118" i="4"/>
  <c r="N119" i="4"/>
  <c r="H118" i="5" l="1"/>
  <c r="M117" i="5"/>
  <c r="V117" i="5" s="1"/>
  <c r="K118" i="5"/>
  <c r="E119" i="4"/>
  <c r="S119" i="4"/>
  <c r="D117" i="5" l="1"/>
  <c r="O117" i="5"/>
  <c r="P119" i="4"/>
  <c r="Q118" i="5"/>
  <c r="R118" i="5"/>
  <c r="F117" i="5" l="1"/>
  <c r="N118" i="5"/>
  <c r="G119" i="4"/>
  <c r="T119" i="4" s="1"/>
  <c r="I119" i="4" l="1"/>
  <c r="J119" i="4"/>
  <c r="E118" i="5"/>
  <c r="S118" i="5"/>
  <c r="H120" i="4" l="1"/>
  <c r="Q120" i="4" s="1"/>
  <c r="P118" i="5"/>
  <c r="L119" i="4"/>
  <c r="U119" i="4"/>
  <c r="G118" i="5" l="1"/>
  <c r="T118" i="5" s="1"/>
  <c r="K120" i="4"/>
  <c r="M119" i="4"/>
  <c r="V119" i="4" s="1"/>
  <c r="I118" i="5" l="1"/>
  <c r="J118" i="5"/>
  <c r="D119" i="4"/>
  <c r="O119" i="4"/>
  <c r="R120" i="4"/>
  <c r="H119" i="5" l="1"/>
  <c r="Q119" i="5" s="1"/>
  <c r="F119" i="4"/>
  <c r="N120" i="4"/>
  <c r="L118" i="5"/>
  <c r="U118" i="5"/>
  <c r="K119" i="5" l="1"/>
  <c r="M118" i="5"/>
  <c r="V118" i="5" s="1"/>
  <c r="E120" i="4"/>
  <c r="S120" i="4"/>
  <c r="D118" i="5" l="1"/>
  <c r="O118" i="5"/>
  <c r="P120" i="4"/>
  <c r="R119" i="5"/>
  <c r="F118" i="5" l="1"/>
  <c r="N119" i="5"/>
  <c r="G120" i="4"/>
  <c r="T120" i="4" s="1"/>
  <c r="E119" i="5" l="1"/>
  <c r="S119" i="5"/>
  <c r="P119" i="5" s="1"/>
  <c r="G119" i="5" s="1"/>
  <c r="T119" i="5" s="1"/>
  <c r="J120" i="4"/>
  <c r="I120" i="4"/>
  <c r="H121" i="4" l="1"/>
  <c r="Q121" i="4" s="1"/>
  <c r="I119" i="5"/>
  <c r="J119" i="5"/>
  <c r="L120" i="4"/>
  <c r="U120" i="4"/>
  <c r="H120" i="5" l="1"/>
  <c r="K121" i="4"/>
  <c r="M120" i="4"/>
  <c r="V120" i="4" s="1"/>
  <c r="L119" i="5"/>
  <c r="U119" i="5"/>
  <c r="D120" i="4" l="1"/>
  <c r="O120" i="4"/>
  <c r="K120" i="5"/>
  <c r="R120" i="5" s="1"/>
  <c r="M119" i="5"/>
  <c r="V119" i="5" s="1"/>
  <c r="Q120" i="5"/>
  <c r="R121" i="4"/>
  <c r="F120" i="4" l="1"/>
  <c r="N121" i="4"/>
  <c r="D119" i="5"/>
  <c r="O119" i="5"/>
  <c r="F119" i="5" l="1"/>
  <c r="N120" i="5"/>
  <c r="E121" i="4"/>
  <c r="S121" i="4"/>
  <c r="P121" i="4" l="1"/>
  <c r="E120" i="5"/>
  <c r="S120" i="5"/>
  <c r="G121" i="4" l="1"/>
  <c r="T121" i="4" s="1"/>
  <c r="P120" i="5"/>
  <c r="J121" i="4" l="1"/>
  <c r="I121" i="4"/>
  <c r="G120" i="5"/>
  <c r="T120" i="5" s="1"/>
  <c r="L121" i="4" l="1"/>
  <c r="U121" i="4"/>
  <c r="K122" i="4"/>
  <c r="M121" i="4"/>
  <c r="V121" i="4" s="1"/>
  <c r="H122" i="4"/>
  <c r="I120" i="5"/>
  <c r="J120" i="5"/>
  <c r="L120" i="5" l="1"/>
  <c r="U120" i="5"/>
  <c r="D121" i="4"/>
  <c r="O121" i="4"/>
  <c r="H121" i="5"/>
  <c r="Q121" i="5" s="1"/>
  <c r="M120" i="5"/>
  <c r="V120" i="5" s="1"/>
  <c r="K121" i="5"/>
  <c r="R121" i="5" s="1"/>
  <c r="R122" i="4"/>
  <c r="Q122" i="4"/>
  <c r="F121" i="4" l="1"/>
  <c r="N122" i="4"/>
  <c r="D120" i="5"/>
  <c r="O120" i="5"/>
  <c r="E122" i="4" l="1"/>
  <c r="S122" i="4"/>
  <c r="P122" i="4" s="1"/>
  <c r="G122" i="4" s="1"/>
  <c r="T122" i="4" s="1"/>
  <c r="F120" i="5"/>
  <c r="N121" i="5"/>
  <c r="E121" i="5" s="1"/>
  <c r="S121" i="5"/>
  <c r="I122" i="4"/>
  <c r="J122" i="4"/>
  <c r="L122" i="4" s="1"/>
  <c r="U122" i="4"/>
  <c r="P121" i="5" l="1"/>
  <c r="H123" i="4"/>
  <c r="K123" i="4"/>
  <c r="M122" i="4"/>
  <c r="V122" i="4" s="1"/>
  <c r="G121" i="5" l="1"/>
  <c r="T121" i="5" s="1"/>
  <c r="D122" i="4"/>
  <c r="O122" i="4"/>
  <c r="Q123" i="4"/>
  <c r="R123" i="4"/>
  <c r="I121" i="5" l="1"/>
  <c r="J121" i="5"/>
  <c r="F122" i="4"/>
  <c r="N123" i="4"/>
  <c r="Q122" i="5" l="1"/>
  <c r="H122" i="5"/>
  <c r="L121" i="5"/>
  <c r="U121" i="5"/>
  <c r="E123" i="4"/>
  <c r="S123" i="4"/>
  <c r="K122" i="5" l="1"/>
  <c r="M121" i="5"/>
  <c r="V121" i="5" s="1"/>
  <c r="P123" i="4"/>
  <c r="D121" i="5" l="1"/>
  <c r="O121" i="5"/>
  <c r="G123" i="4"/>
  <c r="T123" i="4" s="1"/>
  <c r="R122" i="5"/>
  <c r="F121" i="5" l="1"/>
  <c r="N122" i="5"/>
  <c r="I123" i="4"/>
  <c r="J123" i="4"/>
  <c r="H124" i="4" l="1"/>
  <c r="Q124" i="4" s="1"/>
  <c r="E122" i="5"/>
  <c r="S122" i="5"/>
  <c r="L123" i="4"/>
  <c r="U123" i="4"/>
  <c r="P122" i="5" l="1"/>
  <c r="K124" i="4"/>
  <c r="M123" i="4"/>
  <c r="V123" i="4" s="1"/>
  <c r="G122" i="5" l="1"/>
  <c r="T122" i="5" s="1"/>
  <c r="D123" i="4"/>
  <c r="O123" i="4"/>
  <c r="R124" i="4"/>
  <c r="J122" i="5" l="1"/>
  <c r="I122" i="5"/>
  <c r="F123" i="4"/>
  <c r="N124" i="4"/>
  <c r="S124" i="4" s="1"/>
  <c r="P124" i="4" s="1"/>
  <c r="H123" i="5" l="1"/>
  <c r="G124" i="4"/>
  <c r="T124" i="4" s="1"/>
  <c r="L122" i="5"/>
  <c r="U122" i="5"/>
  <c r="E124" i="4"/>
  <c r="I124" i="4" l="1"/>
  <c r="J124" i="4"/>
  <c r="K123" i="5"/>
  <c r="R123" i="5"/>
  <c r="M122" i="5"/>
  <c r="V122" i="5" s="1"/>
  <c r="Q123" i="5"/>
  <c r="H125" i="4" l="1"/>
  <c r="Q125" i="4" s="1"/>
  <c r="D122" i="5"/>
  <c r="O122" i="5"/>
  <c r="L124" i="4"/>
  <c r="U124" i="4"/>
  <c r="F122" i="5" l="1"/>
  <c r="N123" i="5"/>
  <c r="K125" i="4"/>
  <c r="M124" i="4"/>
  <c r="V124" i="4" s="1"/>
  <c r="D124" i="4" l="1"/>
  <c r="O124" i="4"/>
  <c r="E123" i="5"/>
  <c r="S123" i="5"/>
  <c r="R125" i="4"/>
  <c r="F124" i="4" l="1"/>
  <c r="N125" i="4"/>
  <c r="P123" i="5"/>
  <c r="E125" i="4" l="1"/>
  <c r="S125" i="4"/>
  <c r="P125" i="4" s="1"/>
  <c r="G125" i="4" s="1"/>
  <c r="T125" i="4" s="1"/>
  <c r="G123" i="5"/>
  <c r="T123" i="5" s="1"/>
  <c r="I123" i="5" l="1"/>
  <c r="J123" i="5"/>
  <c r="I125" i="4"/>
  <c r="J125" i="4"/>
  <c r="H124" i="5" l="1"/>
  <c r="H126" i="4"/>
  <c r="L123" i="5"/>
  <c r="U123" i="5"/>
  <c r="L125" i="4"/>
  <c r="U125" i="4"/>
  <c r="K124" i="5" l="1"/>
  <c r="M123" i="5"/>
  <c r="V123" i="5" s="1"/>
  <c r="K126" i="4"/>
  <c r="M125" i="4"/>
  <c r="V125" i="4" s="1"/>
  <c r="Q124" i="5"/>
  <c r="Q126" i="4"/>
  <c r="D123" i="5" l="1"/>
  <c r="O123" i="5"/>
  <c r="D125" i="4"/>
  <c r="O125" i="4"/>
  <c r="R124" i="5"/>
  <c r="R126" i="4"/>
  <c r="F123" i="5" l="1"/>
  <c r="N124" i="5"/>
  <c r="F125" i="4"/>
  <c r="N126" i="4"/>
  <c r="E124" i="5" l="1"/>
  <c r="S124" i="5"/>
  <c r="E126" i="4"/>
  <c r="S126" i="4"/>
  <c r="P124" i="5" l="1"/>
  <c r="P126" i="4"/>
  <c r="G124" i="5" l="1"/>
  <c r="T124" i="5"/>
  <c r="G126" i="4"/>
  <c r="T126" i="4" s="1"/>
  <c r="I124" i="5" l="1"/>
  <c r="J124" i="5"/>
  <c r="J126" i="4"/>
  <c r="I126" i="4"/>
  <c r="L124" i="5" l="1"/>
  <c r="U124" i="5"/>
  <c r="M124" i="5" s="1"/>
  <c r="V124" i="5" s="1"/>
  <c r="H125" i="5"/>
  <c r="K125" i="5"/>
  <c r="H127" i="4"/>
  <c r="Q127" i="4"/>
  <c r="L126" i="4"/>
  <c r="U126" i="4"/>
  <c r="D124" i="5" l="1"/>
  <c r="O124" i="5"/>
  <c r="K127" i="4"/>
  <c r="R127" i="4" s="1"/>
  <c r="M126" i="4"/>
  <c r="V126" i="4" s="1"/>
  <c r="Q125" i="5"/>
  <c r="R125" i="5"/>
  <c r="F124" i="5" l="1"/>
  <c r="S125" i="5"/>
  <c r="P125" i="5" s="1"/>
  <c r="N125" i="5"/>
  <c r="D126" i="4"/>
  <c r="O126" i="4"/>
  <c r="F126" i="4" l="1"/>
  <c r="N127" i="4"/>
  <c r="G125" i="5"/>
  <c r="T125" i="5" s="1"/>
  <c r="E125" i="5"/>
  <c r="I125" i="5" l="1"/>
  <c r="J125" i="5"/>
  <c r="E127" i="4"/>
  <c r="S127" i="4"/>
  <c r="H126" i="5" l="1"/>
  <c r="P127" i="4"/>
  <c r="L125" i="5"/>
  <c r="U125" i="5"/>
  <c r="G127" i="4" l="1"/>
  <c r="T127" i="4" s="1"/>
  <c r="K126" i="5"/>
  <c r="R126" i="5"/>
  <c r="M125" i="5"/>
  <c r="V125" i="5" s="1"/>
  <c r="Q126" i="5"/>
  <c r="J127" i="4" l="1"/>
  <c r="I127" i="4"/>
  <c r="D125" i="5"/>
  <c r="O125" i="5"/>
  <c r="H128" i="4" l="1"/>
  <c r="F125" i="5"/>
  <c r="N126" i="5"/>
  <c r="L127" i="4"/>
  <c r="U127" i="4"/>
  <c r="K128" i="4" l="1"/>
  <c r="R128" i="4"/>
  <c r="M127" i="4"/>
  <c r="V127" i="4" s="1"/>
  <c r="Q128" i="4"/>
  <c r="E126" i="5"/>
  <c r="S126" i="5"/>
  <c r="D127" i="4" l="1"/>
  <c r="O127" i="4"/>
  <c r="P126" i="5"/>
  <c r="F127" i="4" l="1"/>
  <c r="N128" i="4"/>
  <c r="G126" i="5"/>
  <c r="T126" i="5"/>
  <c r="I126" i="5" l="1"/>
  <c r="J126" i="5"/>
  <c r="E128" i="4"/>
  <c r="S128" i="4"/>
  <c r="H127" i="5" l="1"/>
  <c r="P128" i="4"/>
  <c r="L126" i="5"/>
  <c r="U126" i="5"/>
  <c r="G128" i="4" l="1"/>
  <c r="T128" i="4" s="1"/>
  <c r="K127" i="5"/>
  <c r="R127" i="5"/>
  <c r="M126" i="5"/>
  <c r="V126" i="5" s="1"/>
  <c r="Q127" i="5"/>
  <c r="I128" i="4" l="1"/>
  <c r="J128" i="4"/>
  <c r="D126" i="5"/>
  <c r="O126" i="5"/>
  <c r="L128" i="4" l="1"/>
  <c r="U128" i="4"/>
  <c r="H129" i="4"/>
  <c r="Q129" i="4"/>
  <c r="M128" i="4"/>
  <c r="V128" i="4"/>
  <c r="K129" i="4"/>
  <c r="R129" i="4" s="1"/>
  <c r="F126" i="5"/>
  <c r="N127" i="5"/>
  <c r="D128" i="4" l="1"/>
  <c r="O128" i="4"/>
  <c r="E127" i="5"/>
  <c r="S127" i="5"/>
  <c r="F128" i="4" l="1"/>
  <c r="N129" i="4"/>
  <c r="P127" i="5"/>
  <c r="E129" i="4" l="1"/>
  <c r="S129" i="4"/>
  <c r="P129" i="4" s="1"/>
  <c r="G127" i="5"/>
  <c r="T127" i="5" s="1"/>
  <c r="G129" i="4" l="1"/>
  <c r="T129" i="4" s="1"/>
  <c r="I127" i="5"/>
  <c r="J127" i="5"/>
  <c r="I129" i="4" l="1"/>
  <c r="J129" i="4"/>
  <c r="H128" i="5"/>
  <c r="L127" i="5"/>
  <c r="U127" i="5"/>
  <c r="H130" i="4" l="1"/>
  <c r="K128" i="5"/>
  <c r="R128" i="5" s="1"/>
  <c r="M127" i="5"/>
  <c r="V127" i="5" s="1"/>
  <c r="L129" i="4"/>
  <c r="U129" i="4"/>
  <c r="Q128" i="5"/>
  <c r="D127" i="5" l="1"/>
  <c r="O127" i="5"/>
  <c r="K130" i="4"/>
  <c r="R130" i="4"/>
  <c r="M129" i="4"/>
  <c r="V129" i="4" s="1"/>
  <c r="Q130" i="4"/>
  <c r="F127" i="5" l="1"/>
  <c r="N128" i="5"/>
  <c r="D129" i="4"/>
  <c r="O129" i="4"/>
  <c r="E128" i="5" l="1"/>
  <c r="S128" i="5"/>
  <c r="P128" i="5"/>
  <c r="F129" i="4"/>
  <c r="N130" i="4"/>
  <c r="G128" i="5" l="1"/>
  <c r="T128" i="5"/>
  <c r="E130" i="4"/>
  <c r="S130" i="4"/>
  <c r="I128" i="5" l="1"/>
  <c r="J128" i="5"/>
  <c r="P130" i="4"/>
  <c r="H129" i="5" l="1"/>
  <c r="Q129" i="5"/>
  <c r="G130" i="4"/>
  <c r="T130" i="4" s="1"/>
  <c r="L128" i="5"/>
  <c r="U128" i="5"/>
  <c r="I130" i="4" l="1"/>
  <c r="J130" i="4"/>
  <c r="K129" i="5"/>
  <c r="R129" i="5"/>
  <c r="M128" i="5"/>
  <c r="V128" i="5" s="1"/>
  <c r="H131" i="4" l="1"/>
  <c r="D128" i="5"/>
  <c r="O128" i="5"/>
  <c r="L130" i="4"/>
  <c r="U130" i="4"/>
  <c r="F128" i="5" l="1"/>
  <c r="N129" i="5"/>
  <c r="K131" i="4"/>
  <c r="M130" i="4"/>
  <c r="V130" i="4" s="1"/>
  <c r="Q131" i="4"/>
  <c r="E129" i="5" l="1"/>
  <c r="S129" i="5"/>
  <c r="P129" i="5"/>
  <c r="D130" i="4"/>
  <c r="O130" i="4"/>
  <c r="R131" i="4"/>
  <c r="G129" i="5" l="1"/>
  <c r="T129" i="5" s="1"/>
  <c r="F130" i="4"/>
  <c r="N131" i="4"/>
  <c r="I129" i="5" l="1"/>
  <c r="J129" i="5"/>
  <c r="E131" i="4"/>
  <c r="S131" i="4"/>
  <c r="H130" i="5" l="1"/>
  <c r="P131" i="4"/>
  <c r="L129" i="5"/>
  <c r="U129" i="5"/>
  <c r="G131" i="4" l="1"/>
  <c r="T131" i="4" s="1"/>
  <c r="K130" i="5"/>
  <c r="R130" i="5" s="1"/>
  <c r="M129" i="5"/>
  <c r="V129" i="5" s="1"/>
  <c r="Q130" i="5"/>
  <c r="J131" i="4" l="1"/>
  <c r="I131" i="4"/>
  <c r="D129" i="5"/>
  <c r="O129" i="5"/>
  <c r="L131" i="4" l="1"/>
  <c r="U131" i="4"/>
  <c r="K132" i="4"/>
  <c r="M131" i="4"/>
  <c r="V131" i="4"/>
  <c r="H132" i="4"/>
  <c r="F129" i="5"/>
  <c r="N130" i="5"/>
  <c r="E130" i="5" l="1"/>
  <c r="S130" i="5"/>
  <c r="D131" i="4"/>
  <c r="O131" i="4"/>
  <c r="P130" i="5"/>
  <c r="R132" i="4"/>
  <c r="Q132" i="4"/>
  <c r="F131" i="4" l="1"/>
  <c r="N132" i="4"/>
  <c r="G130" i="5"/>
  <c r="T130" i="5"/>
  <c r="E132" i="4" l="1"/>
  <c r="F2" i="4" s="1"/>
  <c r="D6" i="3" s="1"/>
  <c r="M8" i="2" s="1"/>
  <c r="S132" i="4"/>
  <c r="P132" i="4" s="1"/>
  <c r="G132" i="4" s="1"/>
  <c r="T132" i="4" s="1"/>
  <c r="I130" i="5"/>
  <c r="J130" i="5"/>
  <c r="L130" i="5" l="1"/>
  <c r="U130" i="5"/>
  <c r="H131" i="5"/>
  <c r="Q131" i="5"/>
  <c r="M130" i="5"/>
  <c r="V130" i="5" s="1"/>
  <c r="K131" i="5"/>
  <c r="I132" i="4"/>
  <c r="J132" i="4"/>
  <c r="L132" i="4" l="1"/>
  <c r="J9" i="4" s="1"/>
  <c r="J10" i="4" s="1"/>
  <c r="I6" i="2" s="1"/>
  <c r="U132" i="4"/>
  <c r="D130" i="5"/>
  <c r="O130" i="5"/>
  <c r="G9" i="4"/>
  <c r="M132" i="4"/>
  <c r="V132" i="4" s="1"/>
  <c r="R131" i="5"/>
  <c r="F130" i="5" l="1"/>
  <c r="N131" i="5"/>
  <c r="G10" i="4"/>
  <c r="I7" i="2" s="1"/>
  <c r="D132" i="4"/>
  <c r="B3" i="4" s="1"/>
  <c r="E6" i="3" s="1"/>
  <c r="M9" i="2" s="1"/>
  <c r="O132" i="4"/>
  <c r="F132" i="4" l="1"/>
  <c r="M9" i="4"/>
  <c r="E131" i="5"/>
  <c r="S131" i="5"/>
  <c r="D3" i="4" l="1"/>
  <c r="F6" i="3" s="1"/>
  <c r="M10" i="2" s="1"/>
  <c r="D2" i="4"/>
  <c r="M10" i="4"/>
  <c r="I8" i="2" s="1"/>
  <c r="P131" i="5"/>
  <c r="B2" i="4" l="1"/>
  <c r="B6" i="3" s="1"/>
  <c r="M6" i="2" s="1"/>
  <c r="C6" i="3"/>
  <c r="G131" i="5"/>
  <c r="T131" i="5" s="1"/>
  <c r="G6" i="3" l="1"/>
  <c r="M7" i="2"/>
  <c r="J131" i="5"/>
  <c r="I131" i="5"/>
  <c r="H132" i="5" l="1"/>
  <c r="L131" i="5"/>
  <c r="U131" i="5"/>
  <c r="R132" i="5" l="1"/>
  <c r="K132" i="5"/>
  <c r="M131" i="5"/>
  <c r="V131" i="5" s="1"/>
  <c r="Q132" i="5"/>
  <c r="D131" i="5" l="1"/>
  <c r="O131" i="5"/>
  <c r="F131" i="5" l="1"/>
  <c r="N132" i="5"/>
  <c r="E132" i="5" l="1"/>
  <c r="F2" i="5" s="1"/>
  <c r="D7" i="3" s="1"/>
  <c r="N8" i="2" s="1"/>
  <c r="S132" i="5"/>
  <c r="P132" i="5" l="1"/>
  <c r="G132" i="5" l="1"/>
  <c r="T132" i="5" s="1"/>
  <c r="I132" i="5" l="1"/>
  <c r="J132" i="5"/>
  <c r="G9" i="5" l="1"/>
  <c r="L132" i="5"/>
  <c r="J9" i="5" s="1"/>
  <c r="J10" i="5" s="1"/>
  <c r="J7" i="2" s="1"/>
  <c r="U132" i="5"/>
  <c r="G10" i="5" l="1"/>
  <c r="J6" i="2" s="1"/>
  <c r="M132" i="5"/>
  <c r="V132" i="5" s="1"/>
  <c r="D132" i="5" l="1"/>
  <c r="B3" i="5" s="1"/>
  <c r="E7" i="3" s="1"/>
  <c r="N9" i="2" s="1"/>
  <c r="O132" i="5"/>
  <c r="F132" i="5" l="1"/>
  <c r="M9" i="5"/>
  <c r="D3" i="5" l="1"/>
  <c r="F7" i="3" s="1"/>
  <c r="N10" i="2" s="1"/>
  <c r="D2" i="5"/>
  <c r="M10" i="5"/>
  <c r="J8" i="2" s="1"/>
  <c r="B2" i="5" l="1"/>
  <c r="B7" i="3" s="1"/>
  <c r="N6" i="2" s="1"/>
  <c r="C7" i="3"/>
  <c r="A10" i="3" l="1"/>
  <c r="L12" i="2" s="1"/>
  <c r="A11" i="3"/>
  <c r="G7" i="3"/>
  <c r="N7" i="2"/>
</calcChain>
</file>

<file path=xl/sharedStrings.xml><?xml version="1.0" encoding="utf-8"?>
<sst xmlns="http://schemas.openxmlformats.org/spreadsheetml/2006/main" count="175" uniqueCount="94">
  <si>
    <t>Debt Payoff Planner (Free Edition)</t>
  </si>
  <si>
    <t>See the snowball and avalanche methods side by side. No account and no bank connection: your numbers stay in your own file.</t>
  </si>
  <si>
    <t>How to use it in 3 steps</t>
  </si>
  <si>
    <t>1. Open the Debts tab and replace the sample debts with yours: name, current balance, APR (%), and minimum monthly payment. Leave unused rows blank.</t>
  </si>
  <si>
    <t>2. Enter the total you can pay toward debt each month (at least the sum of your minimums) and the month of your first payment.</t>
  </si>
  <si>
    <t>3. Open the Compare tab for the debt-free month, total interest, and the difference between the plans. (One-time extra payments are in the full version.)</t>
  </si>
  <si>
    <t>The Snowball and Avalanche tabs show the month-by-month schedule.</t>
  </si>
  <si>
    <t>The two methods</t>
  </si>
  <si>
    <t>Snowball: pay off the smallest balance first (ties: higher APR first). Early wins can help you stay motivated.</t>
  </si>
  <si>
    <t>Avalanche: pay off the highest APR first (ties: smaller balance first). This usually means less total interest.</t>
  </si>
  <si>
    <t>How the math works</t>
  </si>
  <si>
    <t>Each month: interest = balance x APR / 12, rounded to the cent. Every minimum is paid first. The rest of your budget, plus the minimums freed up by paid-off debts, goes to debts in pay order, so several debts can be paid off in the same month. The pay order is set from your starting numbers. The schedule runs up to 120 months (10 years).</t>
  </si>
  <si>
    <t>Yellow cells are for your entries. Formula cells are locked to prevent accidental edits (no password).</t>
  </si>
  <si>
    <t>Important</t>
  </si>
  <si>
    <t>For personal record-keeping and estimates only. Not financial advice. Results are estimates. Lenders may calculate interest differently (daily interest, fees, promotional or variable rates), so your actual payoff dates and interest will differ.</t>
  </si>
  <si>
    <t>Want more?</t>
  </si>
  <si>
    <t>Full version adds: 10 debts, one-time extra payments, a 30-year schedule, a balance chart, and a printable how-to guide.</t>
  </si>
  <si>
    <t>https://pennysteady.pages.dev/debt-payoff/</t>
  </si>
  <si>
    <t>Version 1.0 (free edition) | November 2026</t>
  </si>
  <si>
    <t>Debt Payoff Planner</t>
  </si>
  <si>
    <t>For personal record-keeping and estimates only. Not financial advice. Yellow cells are for your entries; everything else updates automatically.</t>
  </si>
  <si>
    <t>Step 1. Your debts (free edition: up to 3)</t>
  </si>
  <si>
    <t>Results at a glance (estimates)</t>
  </si>
  <si>
    <t>#</t>
  </si>
  <si>
    <t>Debt name</t>
  </si>
  <si>
    <t>Current balance</t>
  </si>
  <si>
    <t>APR (%)</t>
  </si>
  <si>
    <t>Minimum payment</t>
  </si>
  <si>
    <t>Check</t>
  </si>
  <si>
    <t>Snowball order</t>
  </si>
  <si>
    <t>Avalanche order</t>
  </si>
  <si>
    <t>Snowball paid off</t>
  </si>
  <si>
    <t>Avalanche paid off</t>
  </si>
  <si>
    <t>Snowball</t>
  </si>
  <si>
    <t>Avalanche</t>
  </si>
  <si>
    <t>Credit Card 1</t>
  </si>
  <si>
    <t>Debt-free month</t>
  </si>
  <si>
    <t>Credit Card 2</t>
  </si>
  <si>
    <t>Months to debt-free</t>
  </si>
  <si>
    <t>Car Loan</t>
  </si>
  <si>
    <t>Total interest</t>
  </si>
  <si>
    <t>Total</t>
  </si>
  <si>
    <t>Total paid</t>
  </si>
  <si>
    <t>First debt paid off (months)</t>
  </si>
  <si>
    <t>Step 2. Monthly budget and start month</t>
  </si>
  <si>
    <t>Total you can pay each month</t>
  </si>
  <si>
    <t>Must be at least the total of minimum payments.</t>
  </si>
  <si>
    <t>First payment month</t>
  </si>
  <si>
    <t>Any date in the month works. Blank = this month.</t>
  </si>
  <si>
    <t>See the Compare tab for the minimum-only baseline.</t>
  </si>
  <si>
    <t>Compare plans</t>
  </si>
  <si>
    <t>For personal record-keeping and estimates only. Not financial advice. Lenders may calculate interest differently, so real results will vary.</t>
  </si>
  <si>
    <t>Plan</t>
  </si>
  <si>
    <t>Months</t>
  </si>
  <si>
    <t>Interest difference vs. minimum only</t>
  </si>
  <si>
    <t>Minimum payments only</t>
  </si>
  <si>
    <t>-</t>
  </si>
  <si>
    <t>Snowball (smallest balance first)</t>
  </si>
  <si>
    <t>Avalanche (highest APR first)</t>
  </si>
  <si>
    <t>Avalanche vs. snowball</t>
  </si>
  <si>
    <t>Snowball gives earlier wins on small debts; avalanche usually costs less interest.</t>
  </si>
  <si>
    <t>Snowball plan: smallest balance first</t>
  </si>
  <si>
    <t>For personal record-keeping and estimates only. Not financial advice.</t>
  </si>
  <si>
    <t>Debt-free</t>
  </si>
  <si>
    <t>First payoff</t>
  </si>
  <si>
    <t>Each month: interest is added, every minimum is paid, then the rest of your budget (plus minimums freed up by paid-off debts) goes to debts left to right in pay order. Order is fixed at the start.</t>
  </si>
  <si>
    <t>Pay order</t>
  </si>
  <si>
    <t>Debt</t>
  </si>
  <si>
    <t>Starting balance</t>
  </si>
  <si>
    <t>APR</t>
  </si>
  <si>
    <t>Paid off (month #)</t>
  </si>
  <si>
    <t>Paid off</t>
  </si>
  <si>
    <t>Month #</t>
  </si>
  <si>
    <t>Month</t>
  </si>
  <si>
    <t>One-time extra (full version)</t>
  </si>
  <si>
    <t>Interest</t>
  </si>
  <si>
    <t>Total balance</t>
  </si>
  <si>
    <t>Payment</t>
  </si>
  <si>
    <t>Balance</t>
  </si>
  <si>
    <t>Extra pool</t>
  </si>
  <si>
    <t>Min 1</t>
  </si>
  <si>
    <t>Min 2</t>
  </si>
  <si>
    <t>Min 3</t>
  </si>
  <si>
    <t>Left after 1</t>
  </si>
  <si>
    <t>Left after 2</t>
  </si>
  <si>
    <t>Left after 3</t>
  </si>
  <si>
    <t>Start</t>
  </si>
  <si>
    <t>Avalanche plan: highest APR first</t>
  </si>
  <si>
    <t>Minimum payments only (baseline)</t>
  </si>
  <si>
    <t>Baseline: pays only each debt's minimum. No extra money, no rollover, no one-time extras. Columns follow your debt list order.</t>
  </si>
  <si>
    <t>Debt #</t>
  </si>
  <si>
    <t>Debt 1</t>
  </si>
  <si>
    <t>Debt 2</t>
  </si>
  <si>
    <t>Debt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</si>
</sst>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00"/>
    <numFmt numFmtId="177" formatCode="0.00&quot;%&quot;"/>
    <numFmt numFmtId="178" formatCode="mmm\ yyyy"/>
    <numFmt numFmtId="179" formatCode="\$#,##0.00;\-\$#,##0.00;&quot;-&quot;"/>
  </numFmts>
  <fonts count="27">
    <font>
      <sz val="10"/>
      <color rgb="FF18212E"/>
      <name val="Malgun Gothic"/>
      <family val="3"/>
      <charset val="129"/>
    </font>
    <font>
      <b/>
      <sz val="20"/>
      <color rgb="FF1F3A5C"/>
      <name val="Malgun Gothic"/>
      <family val="3"/>
      <charset val="129"/>
    </font>
    <font>
      <sz val="11"/>
      <color rgb="FF18212E"/>
      <name val="Malgun Gothic"/>
      <family val="3"/>
      <charset val="129"/>
    </font>
    <font>
      <b/>
      <sz val="12"/>
      <color rgb="FF1F3A5C"/>
      <name val="Malgun Gothic"/>
      <family val="3"/>
      <charset val="129"/>
    </font>
    <font>
      <sz val="10"/>
      <color rgb="FF18212E"/>
      <name val="Malgun Gothic"/>
      <family val="3"/>
      <charset val="129"/>
    </font>
    <font>
      <sz val="9"/>
      <color rgb="FF5A6475"/>
      <name val="Malgun Gothic"/>
      <family val="3"/>
      <charset val="129"/>
    </font>
    <font>
      <b/>
      <sz val="18"/>
      <color rgb="FF1F3A5C"/>
      <name val="Malgun Gothic"/>
      <family val="3"/>
      <charset val="129"/>
    </font>
    <font>
      <i/>
      <sz val="9"/>
      <color rgb="FF5A6475"/>
      <name val="Malgun Gothic"/>
      <family val="3"/>
      <charset val="129"/>
    </font>
    <font>
      <b/>
      <sz val="10"/>
      <color rgb="FFFFFFFF"/>
      <name val="Malgun Gothic"/>
      <family val="3"/>
      <charset val="129"/>
    </font>
    <font>
      <sz val="10"/>
      <color rgb="FF5A6475"/>
      <name val="Malgun Gothic"/>
      <family val="3"/>
      <charset val="129"/>
    </font>
    <font>
      <sz val="9"/>
      <color rgb="FFB42318"/>
      <name val="Malgun Gothic"/>
      <family val="3"/>
      <charset val="129"/>
    </font>
    <font>
      <b/>
      <sz val="10"/>
      <color rgb="FF2866A0"/>
      <name val="Malgun Gothic"/>
      <family val="3"/>
      <charset val="129"/>
    </font>
    <font>
      <b/>
      <sz val="10"/>
      <color rgb="FFA34A0E"/>
      <name val="Malgun Gothic"/>
      <family val="3"/>
      <charset val="129"/>
    </font>
    <font>
      <b/>
      <sz val="10"/>
      <color rgb="FF18212E"/>
      <name val="Malgun Gothic"/>
      <family val="3"/>
      <charset val="129"/>
    </font>
    <font>
      <b/>
      <sz val="10"/>
      <color rgb="FF1F3A5C"/>
      <name val="Malgun Gothic"/>
      <family val="3"/>
      <charset val="129"/>
    </font>
    <font>
      <b/>
      <sz val="14"/>
      <color rgb="FF2866A0"/>
      <name val="Malgun Gothic"/>
      <family val="3"/>
      <charset val="129"/>
    </font>
    <font>
      <b/>
      <sz val="9"/>
      <color rgb="FF18212E"/>
      <name val="Malgun Gothic"/>
      <family val="3"/>
      <charset val="129"/>
    </font>
    <font>
      <sz val="9"/>
      <color rgb="FF18212E"/>
      <name val="Malgun Gothic"/>
      <family val="3"/>
      <charset val="129"/>
    </font>
    <font>
      <b/>
      <sz val="9"/>
      <color rgb="FFFFFFFF"/>
      <name val="Malgun Gothic"/>
      <family val="3"/>
      <charset val="129"/>
    </font>
    <font>
      <sz val="9"/>
      <color rgb="FF18212E"/>
      <name val="Malgun Gothic"/>
      <family val="3"/>
      <charset val="129"/>
    </font>
    <font>
      <b/>
      <sz val="14"/>
      <color rgb="FFA34A0E"/>
      <name val="Malgun Gothic"/>
      <family val="3"/>
      <charset val="129"/>
    </font>
    <font>
      <b/>
      <sz val="14"/>
      <color rgb="FF646464"/>
      <name val="Malgun Gothic"/>
      <family val="3"/>
      <charset val="129"/>
    </font>
    <font>
      <b/>
      <sz val="10"/>
      <color rgb="FF646464"/>
      <name val="Malgun Gothic"/>
      <family val="3"/>
      <charset val="129"/>
    </font>
    <font>
      <b/>
      <sz val="16"/>
      <color rgb="FF1F3A5C"/>
      <name val="Malgun Gothic"/>
      <family val="3"/>
      <charset val="129"/>
    </font>
    <font>
      <b/>
      <sz val="11"/>
      <color rgb="FF1F3A5C"/>
      <name val="Malgun Gothic"/>
      <family val="3"/>
      <charset val="129"/>
    </font>
    <font>
      <sz val="8"/>
      <color rgb="FF18212E"/>
      <name val="Malgun Gothic"/>
      <family val="3"/>
      <charset val="129"/>
    </font>
    <font>
      <b/>
      <sz val="10"/>
      <color rgb="FF15293F"/>
      <name val="Malgun Gothic"/>
      <family val="3"/>
      <charset val="129"/>
    </font>
  </fonts>
  <fills count="11">
    <fill>
      <patternFill patternType="none"/>
    </fill>
    <fill>
      <patternFill patternType="gray125"/>
    </fill>
    <fill>
      <patternFill patternType="solid">
        <fgColor rgb="FF1F3A5C"/>
      </patternFill>
    </fill>
    <fill>
      <patternFill patternType="solid">
        <fgColor rgb="FFFFF6D5"/>
      </patternFill>
    </fill>
    <fill>
      <patternFill patternType="solid">
        <fgColor rgb="FFE4E9F0"/>
      </patternFill>
    </fill>
    <fill>
      <patternFill patternType="solid">
        <fgColor rgb="FFDCE1E8"/>
      </patternFill>
    </fill>
    <fill>
      <patternFill patternType="solid">
        <fgColor rgb="FFE7ECF3"/>
      </patternFill>
    </fill>
    <fill>
      <patternFill patternType="solid">
        <fgColor rgb="FF2866A0"/>
      </patternFill>
    </fill>
    <fill>
      <patternFill patternType="solid">
        <fgColor rgb="FFA34A0E"/>
      </patternFill>
    </fill>
    <fill>
      <patternFill patternType="solid">
        <fgColor rgb="FFEDF0F5"/>
      </patternFill>
    </fill>
    <fill>
      <patternFill patternType="solid">
        <fgColor rgb="FF646464"/>
      </patternFill>
    </fill>
  </fills>
  <borders count="2">
    <border>
      <left/>
      <right/>
      <top/>
      <bottom/>
      <diagonal/>
    </border>
    <border>
      <left/>
      <right/>
      <top style="thin">
        <color rgb="FFDFE3EA"/>
      </top>
      <bottom style="thin">
        <color rgb="FFDFE3EA"/>
      </bottom>
      <diagonal/>
    </border>
  </borders>
  <cellStyleXfs count="1">
    <xf numFmtId="0" fontId="0" fillId="0" borderId="0"/>
  </cellStyleXfs>
  <cellXfs count="65">
    <xf numFmtId="0" fontId="0" fillId="0" borderId="0" xfId="0"/>
    <xf numFmtId="0" fontId="1" fillId="0" borderId="0" xfId="0" applyFont="1"/>
    <xf numFmtId="0" fontId="2" fillId="0" borderId="0" xfId="0" applyFont="1" applyAlignment="1">
      <alignment horizontal="left" vertical="top" wrapText="1"/>
    </xf>
    <xf numFmtId="0" fontId="3" fillId="0" borderId="0" xfId="0" applyFont="1"/>
    <xf numFmtId="0" fontId="4" fillId="0" borderId="0" xfId="0" applyFont="1" applyAlignment="1">
      <alignment horizontal="left" vertical="top" wrapText="1"/>
    </xf>
    <xf numFmtId="0" fontId="5" fillId="0" borderId="0" xfId="0" applyFont="1"/>
    <xf numFmtId="0" fontId="6" fillId="0" borderId="0" xfId="0" applyFont="1"/>
    <xf numFmtId="0" fontId="7" fillId="0" borderId="0" xfId="0" applyFont="1"/>
    <xf numFmtId="0" fontId="8" fillId="2" borderId="1" xfId="0" applyFont="1" applyFill="1" applyBorder="1" applyAlignment="1">
      <alignment horizontal="center" vertical="center" wrapText="1"/>
    </xf>
    <xf numFmtId="0" fontId="4" fillId="2" borderId="1" xfId="0" applyFont="1" applyFill="1" applyBorder="1"/>
    <xf numFmtId="0" fontId="8" fillId="7" borderId="1" xfId="0" applyFont="1" applyFill="1" applyBorder="1" applyAlignment="1">
      <alignment horizontal="center" vertical="center" wrapText="1"/>
    </xf>
    <xf numFmtId="0" fontId="8" fillId="8" borderId="1" xfId="0" applyFont="1" applyFill="1" applyBorder="1" applyAlignment="1">
      <alignment horizontal="center" vertical="center" wrapText="1"/>
    </xf>
    <xf numFmtId="0" fontId="9" fillId="0" borderId="1" xfId="0" applyFont="1" applyBorder="1" applyAlignment="1">
      <alignment horizontal="center" vertical="center" wrapText="1"/>
    </xf>
    <xf numFmtId="0" fontId="4" fillId="3" borderId="1" xfId="0" applyFont="1" applyFill="1" applyBorder="1" applyProtection="1">
      <protection locked="0"/>
    </xf>
    <xf numFmtId="176" fontId="4" fillId="3" borderId="1" xfId="0" applyNumberFormat="1" applyFont="1" applyFill="1" applyBorder="1" applyProtection="1">
      <protection locked="0"/>
    </xf>
    <xf numFmtId="177" fontId="4" fillId="3" borderId="1" xfId="0" applyNumberFormat="1" applyFont="1" applyFill="1" applyBorder="1" applyProtection="1">
      <protection locked="0"/>
    </xf>
    <xf numFmtId="0" fontId="10" fillId="4" borderId="1" xfId="0" applyFont="1" applyFill="1" applyBorder="1"/>
    <xf numFmtId="0" fontId="11" fillId="4"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4" fillId="4" borderId="1" xfId="0" applyFont="1" applyFill="1" applyBorder="1" applyAlignment="1">
      <alignment horizontal="center" vertical="center" wrapText="1"/>
    </xf>
    <xf numFmtId="0" fontId="13" fillId="5" borderId="1" xfId="0" applyFont="1" applyFill="1" applyBorder="1"/>
    <xf numFmtId="1" fontId="4" fillId="4" borderId="1" xfId="0" applyNumberFormat="1" applyFont="1" applyFill="1" applyBorder="1" applyAlignment="1">
      <alignment horizontal="center" vertical="center" wrapText="1"/>
    </xf>
    <xf numFmtId="176" fontId="4" fillId="4" borderId="1" xfId="0" applyNumberFormat="1" applyFont="1" applyFill="1" applyBorder="1" applyAlignment="1">
      <alignment horizontal="center" vertical="center" wrapText="1"/>
    </xf>
    <xf numFmtId="176" fontId="13" fillId="5" borderId="1" xfId="0" applyNumberFormat="1" applyFont="1" applyFill="1" applyBorder="1"/>
    <xf numFmtId="0" fontId="4" fillId="5" borderId="1" xfId="0" applyFont="1" applyFill="1" applyBorder="1"/>
    <xf numFmtId="0" fontId="13" fillId="0" borderId="1" xfId="0" applyFont="1" applyBorder="1"/>
    <xf numFmtId="176" fontId="13" fillId="3" borderId="1" xfId="0" applyNumberFormat="1" applyFont="1" applyFill="1" applyBorder="1" applyProtection="1">
      <protection locked="0"/>
    </xf>
    <xf numFmtId="178" fontId="13" fillId="3" borderId="1" xfId="0" applyNumberFormat="1" applyFont="1" applyFill="1" applyBorder="1" applyProtection="1">
      <protection locked="0"/>
    </xf>
    <xf numFmtId="0" fontId="23" fillId="0" borderId="0" xfId="0" applyFont="1"/>
    <xf numFmtId="0" fontId="22" fillId="5" borderId="1" xfId="0" applyFont="1" applyFill="1" applyBorder="1"/>
    <xf numFmtId="0" fontId="13" fillId="4" borderId="1" xfId="0" applyFont="1" applyFill="1" applyBorder="1" applyAlignment="1">
      <alignment horizontal="center" vertical="center" wrapText="1"/>
    </xf>
    <xf numFmtId="176" fontId="13" fillId="4" borderId="1" xfId="0" applyNumberFormat="1" applyFont="1" applyFill="1" applyBorder="1" applyAlignment="1">
      <alignment horizontal="center" vertical="center" wrapText="1"/>
    </xf>
    <xf numFmtId="0" fontId="11" fillId="5" borderId="1" xfId="0" applyFont="1" applyFill="1" applyBorder="1"/>
    <xf numFmtId="0" fontId="12" fillId="5" borderId="1" xfId="0" applyFont="1" applyFill="1" applyBorder="1"/>
    <xf numFmtId="0" fontId="24" fillId="0" borderId="0" xfId="0" applyFont="1"/>
    <xf numFmtId="0" fontId="4" fillId="0" borderId="0" xfId="0" applyFont="1"/>
    <xf numFmtId="0" fontId="15" fillId="0" borderId="0" xfId="0" applyFont="1"/>
    <xf numFmtId="0" fontId="16" fillId="5" borderId="1" xfId="0" applyFont="1" applyFill="1" applyBorder="1" applyAlignment="1">
      <alignment horizontal="center" vertical="center" wrapText="1"/>
    </xf>
    <xf numFmtId="1" fontId="13" fillId="4" borderId="1" xfId="0" applyNumberFormat="1" applyFont="1" applyFill="1" applyBorder="1" applyAlignment="1">
      <alignment horizontal="center" vertical="center" wrapText="1"/>
    </xf>
    <xf numFmtId="0" fontId="16" fillId="5" borderId="1" xfId="0" applyFont="1" applyFill="1" applyBorder="1" applyAlignment="1">
      <alignment horizontal="right" vertical="center"/>
    </xf>
    <xf numFmtId="0" fontId="18" fillId="2" borderId="1" xfId="0" applyFont="1" applyFill="1" applyBorder="1" applyAlignment="1">
      <alignment horizontal="center" vertical="center" wrapText="1"/>
    </xf>
    <xf numFmtId="0" fontId="16" fillId="5" borderId="0" xfId="0" applyFont="1" applyFill="1" applyAlignment="1">
      <alignment horizontal="center" vertical="center" wrapText="1"/>
    </xf>
    <xf numFmtId="0" fontId="19" fillId="5" borderId="0" xfId="0" applyFont="1" applyFill="1"/>
    <xf numFmtId="179" fontId="16" fillId="5" borderId="0" xfId="0" applyNumberFormat="1" applyFont="1" applyFill="1"/>
    <xf numFmtId="0" fontId="19" fillId="0" borderId="0" xfId="0" applyFont="1" applyAlignment="1">
      <alignment horizontal="center"/>
    </xf>
    <xf numFmtId="178" fontId="19" fillId="0" borderId="0" xfId="0" applyNumberFormat="1" applyFont="1" applyAlignment="1">
      <alignment horizontal="center"/>
    </xf>
    <xf numFmtId="179" fontId="19" fillId="0" borderId="0" xfId="0" applyNumberFormat="1" applyFont="1"/>
    <xf numFmtId="179" fontId="19" fillId="9" borderId="0" xfId="0" applyNumberFormat="1" applyFont="1" applyFill="1"/>
    <xf numFmtId="0" fontId="20" fillId="0" borderId="0" xfId="0" applyFont="1"/>
    <xf numFmtId="0" fontId="21" fillId="0" borderId="0" xfId="0" applyFont="1"/>
    <xf numFmtId="0" fontId="13" fillId="6" borderId="1" xfId="0" applyFont="1" applyFill="1" applyBorder="1" applyAlignment="1">
      <alignment vertical="center" wrapText="1"/>
    </xf>
    <xf numFmtId="0" fontId="0" fillId="0" borderId="0" xfId="0"/>
    <xf numFmtId="0" fontId="14" fillId="0" borderId="0" xfId="0" applyFont="1" applyAlignment="1">
      <alignment horizontal="left" vertical="top" wrapText="1"/>
    </xf>
    <xf numFmtId="176" fontId="4" fillId="4" borderId="0" xfId="0" applyNumberFormat="1" applyFont="1" applyFill="1" applyAlignment="1">
      <alignment horizontal="center" vertical="center" wrapText="1"/>
    </xf>
    <xf numFmtId="0" fontId="11" fillId="4" borderId="0" xfId="0" applyFont="1" applyFill="1" applyAlignment="1">
      <alignment horizontal="center" vertical="center" wrapText="1"/>
    </xf>
    <xf numFmtId="0" fontId="17" fillId="0" borderId="0" xfId="0" applyFont="1" applyAlignment="1">
      <alignment horizontal="left" vertical="top" wrapText="1"/>
    </xf>
    <xf numFmtId="177" fontId="4" fillId="4" borderId="0" xfId="0" applyNumberFormat="1" applyFont="1" applyFill="1" applyAlignment="1">
      <alignment horizontal="center" vertical="center" wrapText="1"/>
    </xf>
    <xf numFmtId="0" fontId="8" fillId="7" borderId="0" xfId="0" applyFont="1" applyFill="1" applyAlignment="1">
      <alignment horizontal="center" vertical="center" wrapText="1"/>
    </xf>
    <xf numFmtId="0" fontId="13" fillId="4" borderId="0" xfId="0" applyFont="1" applyFill="1" applyAlignment="1">
      <alignment horizontal="center" vertical="center" wrapText="1"/>
    </xf>
    <xf numFmtId="1" fontId="4" fillId="4" borderId="0" xfId="0" applyNumberFormat="1" applyFont="1" applyFill="1" applyAlignment="1">
      <alignment horizontal="center" vertical="center" wrapText="1"/>
    </xf>
    <xf numFmtId="0" fontId="12" fillId="4" borderId="0" xfId="0" applyFont="1" applyFill="1" applyAlignment="1">
      <alignment horizontal="center" vertical="center" wrapText="1"/>
    </xf>
    <xf numFmtId="0" fontId="8" fillId="8" borderId="0" xfId="0" applyFont="1" applyFill="1" applyAlignment="1">
      <alignment horizontal="center" vertical="center" wrapText="1"/>
    </xf>
    <xf numFmtId="0" fontId="22" fillId="4" borderId="0" xfId="0" applyFont="1" applyFill="1" applyAlignment="1">
      <alignment horizontal="center" vertical="center" wrapText="1"/>
    </xf>
    <xf numFmtId="0" fontId="8" fillId="10" borderId="0" xfId="0" applyFont="1" applyFill="1" applyAlignment="1">
      <alignment horizontal="center" vertical="center" wrapText="1"/>
    </xf>
    <xf numFmtId="0" fontId="26" fillId="6" borderId="1" xfId="0" applyFont="1" applyFill="1" applyBorder="1" applyAlignment="1">
      <alignment vertical="center" wrapText="1"/>
    </xf>
  </cellXfs>
  <cellStyles count="1">
    <cellStyle name="표준" xfId="0" builtinId="0" customBuiltin="1"/>
  </cellStyles>
  <dxfs count="7">
    <dxf>
      <font>
        <color rgb="FFFFFFFF"/>
        <name val="Malgun Gothic"/>
      </font>
    </dxf>
    <dxf>
      <font>
        <color rgb="FFA6A6A6"/>
        <name val="Malgun Gothic"/>
      </font>
    </dxf>
    <dxf>
      <font>
        <color rgb="FFFFFFFF"/>
        <name val="Malgun Gothic"/>
      </font>
    </dxf>
    <dxf>
      <font>
        <color rgb="FFA6A6A6"/>
        <name val="Malgun Gothic"/>
      </font>
    </dxf>
    <dxf>
      <font>
        <color rgb="FFFFFFFF"/>
        <name val="Malgun Gothic"/>
      </font>
    </dxf>
    <dxf>
      <font>
        <color rgb="FFA6A6A6"/>
        <name val="Malgun Gothic"/>
      </font>
    </dxf>
    <dxf>
      <font>
        <b/>
        <color rgb="FFB42318"/>
        <name val="Malgun Gothic"/>
      </font>
      <fill>
        <patternFill>
          <bgColor rgb="FFFBE3E3"/>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1F3A5C"/>
    <pageSetUpPr fitToPage="1"/>
  </sheetPr>
  <dimension ref="B1:B26"/>
  <sheetViews>
    <sheetView showGridLines="0" tabSelected="1" workbookViewId="0"/>
  </sheetViews>
  <sheetFormatPr defaultRowHeight="17.399999999999999"/>
  <cols>
    <col min="1" max="1" width="4.44140625" customWidth="1"/>
    <col min="2" max="2" width="100.109375" customWidth="1"/>
  </cols>
  <sheetData>
    <row r="1" spans="2:2" ht="30">
      <c r="B1" s="1" t="s">
        <v>0</v>
      </c>
    </row>
    <row r="2" spans="2:2" ht="34.799999999999997">
      <c r="B2" s="2" t="s">
        <v>1</v>
      </c>
    </row>
    <row r="5" spans="2:2" ht="19.2">
      <c r="B5" s="3" t="s">
        <v>2</v>
      </c>
    </row>
    <row r="6" spans="2:2" ht="31.95" customHeight="1">
      <c r="B6" s="4" t="s">
        <v>3</v>
      </c>
    </row>
    <row r="7" spans="2:2" ht="31.95" customHeight="1">
      <c r="B7" s="4" t="s">
        <v>4</v>
      </c>
    </row>
    <row r="8" spans="2:2" ht="31.95" customHeight="1">
      <c r="B8" s="4" t="s">
        <v>5</v>
      </c>
    </row>
    <row r="9" spans="2:2" ht="16.05" customHeight="1">
      <c r="B9" s="4" t="s">
        <v>6</v>
      </c>
    </row>
    <row r="11" spans="2:2" ht="19.2">
      <c r="B11" s="3" t="s">
        <v>7</v>
      </c>
    </row>
    <row r="12" spans="2:2" ht="31.95" customHeight="1">
      <c r="B12" s="4" t="s">
        <v>8</v>
      </c>
    </row>
    <row r="13" spans="2:2" ht="31.95" customHeight="1">
      <c r="B13" s="4" t="s">
        <v>9</v>
      </c>
    </row>
    <row r="15" spans="2:2" ht="19.2">
      <c r="B15" s="3" t="s">
        <v>10</v>
      </c>
    </row>
    <row r="16" spans="2:2" ht="64.05" customHeight="1">
      <c r="B16" s="4" t="s">
        <v>11</v>
      </c>
    </row>
    <row r="17" spans="2:2" ht="31.95" customHeight="1">
      <c r="B17" s="4" t="s">
        <v>12</v>
      </c>
    </row>
    <row r="19" spans="2:2" ht="19.2">
      <c r="B19" s="3" t="s">
        <v>13</v>
      </c>
    </row>
    <row r="20" spans="2:2" ht="48" customHeight="1">
      <c r="B20" s="4" t="s">
        <v>14</v>
      </c>
    </row>
    <row r="22" spans="2:2" ht="19.2">
      <c r="B22" s="3" t="s">
        <v>15</v>
      </c>
    </row>
    <row r="23" spans="2:2" ht="31.95" customHeight="1">
      <c r="B23" s="4" t="s">
        <v>16</v>
      </c>
    </row>
    <row r="24" spans="2:2" ht="16.05" customHeight="1">
      <c r="B24" s="4" t="s">
        <v>17</v>
      </c>
    </row>
    <row r="26" spans="2:2" ht="15.6">
      <c r="B26" s="5" t="s">
        <v>18</v>
      </c>
    </row>
  </sheetData>
  <sheetProtection sheet="1" objects="1" scenarios="1"/>
  <phoneticPr fontId="25" type="noConversion"/>
  <pageMargins left="0.75" right="0.75" top="1" bottom="1" header="0.5" footer="0.5"/>
  <pageSetup orientation="portrait" fitToHeight="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1F3A5C"/>
    <pageSetUpPr fitToPage="1"/>
  </sheetPr>
  <dimension ref="A1:W16"/>
  <sheetViews>
    <sheetView showGridLines="0" workbookViewId="0">
      <pane ySplit="5" topLeftCell="A6" activePane="bottomLeft" state="frozen"/>
      <selection pane="bottomLeft"/>
    </sheetView>
  </sheetViews>
  <sheetFormatPr defaultRowHeight="15.6"/>
  <cols>
    <col min="1" max="1" width="5.109375" customWidth="1"/>
    <col min="2" max="2" width="28.109375" customWidth="1"/>
    <col min="3" max="3" width="15.109375" customWidth="1"/>
    <col min="4" max="4" width="10.109375" customWidth="1"/>
    <col min="5" max="5" width="15.109375" customWidth="1"/>
    <col min="6" max="6" width="30.109375" customWidth="1"/>
    <col min="7" max="8" width="10.109375" customWidth="1"/>
    <col min="9" max="10" width="13.109375" customWidth="1"/>
    <col min="11" max="11" width="3.109375" customWidth="1"/>
    <col min="12" max="12" width="30.109375" customWidth="1"/>
    <col min="13" max="14" width="16.109375" customWidth="1"/>
    <col min="18" max="23" width="13.109375" hidden="1" customWidth="1"/>
  </cols>
  <sheetData>
    <row r="1" spans="1:22" ht="27.6">
      <c r="A1" s="6" t="s">
        <v>19</v>
      </c>
    </row>
    <row r="2" spans="1:22">
      <c r="A2" s="7" t="s">
        <v>20</v>
      </c>
    </row>
    <row r="4" spans="1:22" ht="19.2">
      <c r="A4" s="3" t="s">
        <v>21</v>
      </c>
      <c r="L4" s="3" t="s">
        <v>22</v>
      </c>
    </row>
    <row r="5" spans="1:22" ht="30" customHeight="1">
      <c r="A5" s="8" t="s">
        <v>23</v>
      </c>
      <c r="B5" s="8" t="s">
        <v>24</v>
      </c>
      <c r="C5" s="8" t="s">
        <v>25</v>
      </c>
      <c r="D5" s="8" t="s">
        <v>26</v>
      </c>
      <c r="E5" s="8" t="s">
        <v>27</v>
      </c>
      <c r="F5" s="8" t="s">
        <v>28</v>
      </c>
      <c r="G5" s="8" t="s">
        <v>29</v>
      </c>
      <c r="H5" s="8" t="s">
        <v>30</v>
      </c>
      <c r="I5" s="8" t="s">
        <v>31</v>
      </c>
      <c r="J5" s="8" t="s">
        <v>32</v>
      </c>
      <c r="L5" s="9"/>
      <c r="M5" s="10" t="s">
        <v>33</v>
      </c>
      <c r="N5" s="11" t="s">
        <v>34</v>
      </c>
    </row>
    <row r="6" spans="1:22">
      <c r="A6" s="12">
        <v>1</v>
      </c>
      <c r="B6" s="13" t="s">
        <v>35</v>
      </c>
      <c r="C6" s="14">
        <v>4200</v>
      </c>
      <c r="D6" s="15">
        <v>24.99</v>
      </c>
      <c r="E6" s="14">
        <v>105</v>
      </c>
      <c r="F6" s="16" t="str">
        <f>IF(S6=0,"",IF(U6=0,"Enter a minimum payment",IF(U6&lt;=ROUND(S6*T6/1200,2),"Minimum does not cover interest","")))</f>
        <v/>
      </c>
      <c r="G6" s="17">
        <f>IF(S6&gt;0,1+COUNTIFS($S$6:$S$8,"&gt;0",$S$6:$S$8,"&lt;"&amp;S6)+COUNTIFS($S$6:$S$8,S6,$T$6:$T$8,"&gt;"&amp;T6)+COUNTIFS($S$6:$S$8,S6,$T$6:$T$8,T6,$R$6:$R$8,"&lt;"&amp;R6),"")</f>
        <v>2</v>
      </c>
      <c r="H6" s="18">
        <f>IF(S6&gt;0,1+COUNTIFS($S$6:$S$8,"&gt;0",$T$6:$T$8,"&gt;"&amp;T6)+COUNTIFS($S$6:$S$8,"&gt;0",$T$6:$T$8,T6,$S$6:$S$8,"&lt;"&amp;S6)+COUNTIFS($S$6:$S$8,S6,$T$6:$T$8,T6,$R$6:$R$8,"&lt;"&amp;R6),"")</f>
        <v>1</v>
      </c>
      <c r="I6" s="19" t="str">
        <f ca="1">IF(G6="","",INDEX(Snowball!$G$10:$O$10,(G6-1)*3+1))</f>
        <v>Nov 2028</v>
      </c>
      <c r="J6" s="19" t="str">
        <f ca="1">IF(H6="","",INDEX(Avalanche!$G$10:$O$10,(H6-1)*3+1))</f>
        <v>Jul 2028</v>
      </c>
      <c r="L6" s="20" t="s">
        <v>36</v>
      </c>
      <c r="M6" s="19" t="str">
        <f ca="1">Compare!B6</f>
        <v>Dec 2029</v>
      </c>
      <c r="N6" s="19" t="str">
        <f ca="1">Compare!B7</f>
        <v>Nov 2029</v>
      </c>
      <c r="R6">
        <v>1</v>
      </c>
      <c r="S6">
        <f>IF(N(C6)&gt;0,ROUND(C6,2),0)</f>
        <v>4200</v>
      </c>
      <c r="T6">
        <f>IF(S6&gt;0,MAX(0,N(D6)),0)</f>
        <v>24.99</v>
      </c>
      <c r="U6">
        <f>IF(S6&gt;0,MAX(0,ROUND(N(E6),2)),0)</f>
        <v>105</v>
      </c>
      <c r="V6" t="str">
        <f>IF(B6="","Debt 1",B6)</f>
        <v>Credit Card 1</v>
      </c>
    </row>
    <row r="7" spans="1:22">
      <c r="A7" s="12">
        <v>2</v>
      </c>
      <c r="B7" s="13" t="s">
        <v>37</v>
      </c>
      <c r="C7" s="14">
        <v>1350</v>
      </c>
      <c r="D7" s="15">
        <v>18.989999999999998</v>
      </c>
      <c r="E7" s="14">
        <v>40</v>
      </c>
      <c r="F7" s="16" t="str">
        <f>IF(S7=0,"",IF(U7=0,"Enter a minimum payment",IF(U7&lt;=ROUND(S7*T7/1200,2),"Minimum does not cover interest","")))</f>
        <v/>
      </c>
      <c r="G7" s="17">
        <f>IF(S7&gt;0,1+COUNTIFS($S$6:$S$8,"&gt;0",$S$6:$S$8,"&lt;"&amp;S7)+COUNTIFS($S$6:$S$8,S7,$T$6:$T$8,"&gt;"&amp;T7)+COUNTIFS($S$6:$S$8,S7,$T$6:$T$8,T7,$R$6:$R$8,"&lt;"&amp;R7),"")</f>
        <v>1</v>
      </c>
      <c r="H7" s="18">
        <f>IF(S7&gt;0,1+COUNTIFS($S$6:$S$8,"&gt;0",$T$6:$T$8,"&gt;"&amp;T7)+COUNTIFS($S$6:$S$8,"&gt;0",$T$6:$T$8,T7,$S$6:$S$8,"&lt;"&amp;S7)+COUNTIFS($S$6:$S$8,S7,$T$6:$T$8,T7,$R$6:$R$8,"&lt;"&amp;R7),"")</f>
        <v>2</v>
      </c>
      <c r="I7" s="19" t="str">
        <f ca="1">IF(G7="","",INDEX(Snowball!$G$10:$O$10,(G7-1)*3+1))</f>
        <v>Jun 2027</v>
      </c>
      <c r="J7" s="19" t="str">
        <f ca="1">IF(H7="","",INDEX(Avalanche!$G$10:$O$10,(H7-1)*3+1))</f>
        <v>Nov 2028</v>
      </c>
      <c r="L7" s="20" t="s">
        <v>38</v>
      </c>
      <c r="M7" s="21">
        <f>Compare!C6</f>
        <v>38</v>
      </c>
      <c r="N7" s="21">
        <f>Compare!C7</f>
        <v>37</v>
      </c>
      <c r="R7">
        <v>2</v>
      </c>
      <c r="S7">
        <f>IF(N(C7)&gt;0,ROUND(C7,2),0)</f>
        <v>1350</v>
      </c>
      <c r="T7">
        <f>IF(S7&gt;0,MAX(0,N(D7)),0)</f>
        <v>18.989999999999998</v>
      </c>
      <c r="U7">
        <f>IF(S7&gt;0,MAX(0,ROUND(N(E7),2)),0)</f>
        <v>40</v>
      </c>
      <c r="V7" t="str">
        <f>IF(B7="","Debt 2",B7)</f>
        <v>Credit Card 2</v>
      </c>
    </row>
    <row r="8" spans="1:22">
      <c r="A8" s="12">
        <v>3</v>
      </c>
      <c r="B8" s="13" t="s">
        <v>39</v>
      </c>
      <c r="C8" s="14">
        <v>14800</v>
      </c>
      <c r="D8" s="15">
        <v>7.9</v>
      </c>
      <c r="E8" s="14">
        <v>360</v>
      </c>
      <c r="F8" s="16" t="str">
        <f>IF(S8=0,"",IF(U8=0,"Enter a minimum payment",IF(U8&lt;=ROUND(S8*T8/1200,2),"Minimum does not cover interest","")))</f>
        <v/>
      </c>
      <c r="G8" s="17">
        <f>IF(S8&gt;0,1+COUNTIFS($S$6:$S$8,"&gt;0",$S$6:$S$8,"&lt;"&amp;S8)+COUNTIFS($S$6:$S$8,S8,$T$6:$T$8,"&gt;"&amp;T8)+COUNTIFS($S$6:$S$8,S8,$T$6:$T$8,T8,$R$6:$R$8,"&lt;"&amp;R8),"")</f>
        <v>3</v>
      </c>
      <c r="H8" s="18">
        <f>IF(S8&gt;0,1+COUNTIFS($S$6:$S$8,"&gt;0",$T$6:$T$8,"&gt;"&amp;T8)+COUNTIFS($S$6:$S$8,"&gt;0",$T$6:$T$8,T8,$S$6:$S$8,"&lt;"&amp;S8)+COUNTIFS($S$6:$S$8,S8,$T$6:$T$8,T8,$R$6:$R$8,"&lt;"&amp;R8),"")</f>
        <v>3</v>
      </c>
      <c r="I8" s="19" t="str">
        <f ca="1">IF(G8="","",INDEX(Snowball!$G$10:$O$10,(G8-1)*3+1))</f>
        <v>Dec 2029</v>
      </c>
      <c r="J8" s="19" t="str">
        <f ca="1">IF(H8="","",INDEX(Avalanche!$G$10:$O$10,(H8-1)*3+1))</f>
        <v>Nov 2029</v>
      </c>
      <c r="L8" s="20" t="s">
        <v>40</v>
      </c>
      <c r="M8" s="22">
        <f>Compare!D6</f>
        <v>3776.6499999999992</v>
      </c>
      <c r="N8" s="22">
        <f>Compare!D7</f>
        <v>3640.2800000000011</v>
      </c>
      <c r="R8">
        <v>3</v>
      </c>
      <c r="S8">
        <f>IF(N(C8)&gt;0,ROUND(C8,2),0)</f>
        <v>14800</v>
      </c>
      <c r="T8">
        <f>IF(S8&gt;0,MAX(0,N(D8)),0)</f>
        <v>7.9</v>
      </c>
      <c r="U8">
        <f>IF(S8&gt;0,MAX(0,ROUND(N(E8),2)),0)</f>
        <v>360</v>
      </c>
      <c r="V8" t="str">
        <f>IF(B8="","Debt 3",B8)</f>
        <v>Car Loan</v>
      </c>
    </row>
    <row r="9" spans="1:22">
      <c r="B9" s="20" t="s">
        <v>41</v>
      </c>
      <c r="C9" s="23">
        <f>SUM(S6:S8)</f>
        <v>20350</v>
      </c>
      <c r="D9" s="24"/>
      <c r="E9" s="23">
        <f>SUM(U6:U8)</f>
        <v>505</v>
      </c>
      <c r="L9" s="20" t="s">
        <v>42</v>
      </c>
      <c r="M9" s="22">
        <f>Compare!E6</f>
        <v>24126.65</v>
      </c>
      <c r="N9" s="22">
        <f>Compare!E7</f>
        <v>23990.28</v>
      </c>
    </row>
    <row r="10" spans="1:22">
      <c r="L10" s="20" t="s">
        <v>43</v>
      </c>
      <c r="M10" s="21">
        <f>Compare!F6</f>
        <v>8</v>
      </c>
      <c r="N10" s="21">
        <f>Compare!F7</f>
        <v>21</v>
      </c>
    </row>
    <row r="11" spans="1:22" ht="19.2">
      <c r="A11" s="3" t="s">
        <v>44</v>
      </c>
    </row>
    <row r="12" spans="1:22">
      <c r="B12" s="25" t="s">
        <v>45</v>
      </c>
      <c r="C12" s="26">
        <v>650</v>
      </c>
      <c r="D12" s="7" t="s">
        <v>46</v>
      </c>
      <c r="L12" s="52" t="str">
        <f>Compare!A10&amp;" "&amp;Compare!A11</f>
        <v>Avalanche has lower estimated total interest, by $136.37. Avalanche is debt-free 1 month(s) sooner. Snowball pays off its first debt in 8 month(s); avalanche in 21.</v>
      </c>
      <c r="M12" s="51"/>
      <c r="N12" s="51"/>
      <c r="S12">
        <f>MAX(0,ROUND(N(C12),2))</f>
        <v>650</v>
      </c>
    </row>
    <row r="13" spans="1:22">
      <c r="B13" s="25" t="s">
        <v>47</v>
      </c>
      <c r="C13" s="27">
        <v>46327</v>
      </c>
      <c r="D13" s="7" t="s">
        <v>48</v>
      </c>
      <c r="L13" s="51"/>
      <c r="M13" s="51"/>
      <c r="N13" s="51"/>
      <c r="S13">
        <f ca="1">IF(ISNUMBER(C13),DATE(YEAR(C13),MONTH(C13),1),DATE(YEAR(TODAY()),MONTH(TODAY()),1))</f>
        <v>46327</v>
      </c>
    </row>
    <row r="14" spans="1:22" ht="31.95" customHeight="1">
      <c r="B14" s="64" t="str">
        <f>IF(C9=0,"Enter at least one debt in Step 1.",IF(S12=0,"Enter your monthly budget.",IF(S12&lt;E9,"WARNING: Your budget is below the total of minimum payments ("&amp;TEXT(E9,"$#,##0.00")&amp;"). The plans still pay every minimum, so they spend more than your budget.","OK: "&amp;TEXT(S12-E9,"$#,##0.00")&amp;" above the minimums goes to the priority debt each month.")))</f>
        <v>OK: $145.00 above the minimums goes to the priority debt each month.</v>
      </c>
      <c r="C14" s="51"/>
      <c r="D14" s="51"/>
      <c r="E14" s="51"/>
      <c r="F14" s="51"/>
      <c r="G14" s="51"/>
      <c r="H14" s="51"/>
      <c r="I14" s="51"/>
      <c r="J14" s="51"/>
      <c r="L14" s="51"/>
      <c r="M14" s="51"/>
      <c r="N14" s="51"/>
      <c r="S14">
        <f>IF(AND(C9&gt;0,S12&lt;E9),1,0)</f>
        <v>0</v>
      </c>
    </row>
    <row r="16" spans="1:22">
      <c r="L16" s="7" t="s">
        <v>49</v>
      </c>
    </row>
  </sheetData>
  <sheetProtection sheet="1" objects="1" scenarios="1"/>
  <mergeCells count="2">
    <mergeCell ref="B14:J14"/>
    <mergeCell ref="L12:N14"/>
  </mergeCells>
  <phoneticPr fontId="25" type="noConversion"/>
  <conditionalFormatting sqref="B14:J14">
    <cfRule type="expression" dxfId="6" priority="1">
      <formula>$S$14=1</formula>
    </cfRule>
  </conditionalFormatting>
  <dataValidations count="3">
    <dataValidation type="decimal" operator="greaterThanOrEqual" allowBlank="1" errorTitle="Amount" error="Enter an amount of 0 or more." sqref="C6:C8 C12 E6:E8" xr:uid="{00000000-0002-0000-0100-000000000000}">
      <formula1>0</formula1>
    </dataValidation>
    <dataValidation type="decimal" allowBlank="1" errorTitle="APR" error="Enter the APR as a number from 0 to 100 (24.99 means 24.99%)." sqref="D6:D8" xr:uid="{00000000-0002-0000-0100-000001000000}">
      <formula1>0</formula1>
      <formula2>100</formula2>
    </dataValidation>
    <dataValidation type="date" operator="greaterThan" allowBlank="1" errorTitle="Start month" error="Enter a date (any day of the month)." sqref="C13" xr:uid="{00000000-0002-0000-0100-000002000000}">
      <formula1>DATE(2000,1,1)</formula1>
    </dataValidation>
  </dataValidations>
  <pageMargins left="0.75" right="0.75" top="1" bottom="1" header="0.5" footer="0.5"/>
  <pageSetup orientation="landscape" fitToHeight="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1F3A5C"/>
    <pageSetUpPr fitToPage="1"/>
  </sheetPr>
  <dimension ref="A1:G12"/>
  <sheetViews>
    <sheetView showGridLines="0" workbookViewId="0"/>
  </sheetViews>
  <sheetFormatPr defaultRowHeight="15.6"/>
  <cols>
    <col min="1" max="1" width="34.109375" customWidth="1"/>
    <col min="2" max="2" width="15.109375" customWidth="1"/>
    <col min="3" max="3" width="11.109375" customWidth="1"/>
    <col min="4" max="5" width="15.109375" customWidth="1"/>
    <col min="6" max="6" width="14.109375" customWidth="1"/>
    <col min="7" max="7" width="19.109375" customWidth="1"/>
  </cols>
  <sheetData>
    <row r="1" spans="1:7" ht="25.2">
      <c r="A1" s="28" t="s">
        <v>50</v>
      </c>
    </row>
    <row r="2" spans="1:7">
      <c r="A2" s="7" t="s">
        <v>51</v>
      </c>
    </row>
    <row r="4" spans="1:7" ht="43.95" customHeight="1">
      <c r="A4" s="8" t="s">
        <v>52</v>
      </c>
      <c r="B4" s="8" t="s">
        <v>36</v>
      </c>
      <c r="C4" s="8" t="s">
        <v>53</v>
      </c>
      <c r="D4" s="8" t="s">
        <v>40</v>
      </c>
      <c r="E4" s="8" t="s">
        <v>42</v>
      </c>
      <c r="F4" s="8" t="s">
        <v>43</v>
      </c>
      <c r="G4" s="8" t="s">
        <v>54</v>
      </c>
    </row>
    <row r="5" spans="1:7">
      <c r="A5" s="29" t="s">
        <v>55</v>
      </c>
      <c r="B5" s="30" t="str">
        <f ca="1">'Minimum Only'!B2</f>
        <v>Jan 2034</v>
      </c>
      <c r="C5" s="21">
        <f>'Minimum Only'!D2</f>
        <v>87</v>
      </c>
      <c r="D5" s="31">
        <f>'Minimum Only'!F2</f>
        <v>8028.5499999999975</v>
      </c>
      <c r="E5" s="22">
        <f>'Minimum Only'!B3</f>
        <v>28378.550000000003</v>
      </c>
      <c r="F5" s="21">
        <f>'Minimum Only'!D3</f>
        <v>49</v>
      </c>
      <c r="G5" s="19" t="s">
        <v>56</v>
      </c>
    </row>
    <row r="6" spans="1:7">
      <c r="A6" s="32" t="s">
        <v>57</v>
      </c>
      <c r="B6" s="30" t="str">
        <f ca="1">Snowball!B2</f>
        <v>Dec 2029</v>
      </c>
      <c r="C6" s="21">
        <f>Snowball!D2</f>
        <v>38</v>
      </c>
      <c r="D6" s="31">
        <f>Snowball!F2</f>
        <v>3776.6499999999992</v>
      </c>
      <c r="E6" s="22">
        <f>Snowball!B3</f>
        <v>24126.65</v>
      </c>
      <c r="F6" s="21">
        <f>Snowball!D3</f>
        <v>8</v>
      </c>
      <c r="G6" s="22">
        <f>IF(AND(ISNUMBER($C$5),ISNUMBER(C6)),$D$5-D6,"Min. only: over 10 yrs")</f>
        <v>4251.8999999999978</v>
      </c>
    </row>
    <row r="7" spans="1:7">
      <c r="A7" s="33" t="s">
        <v>58</v>
      </c>
      <c r="B7" s="30" t="str">
        <f ca="1">Avalanche!B2</f>
        <v>Nov 2029</v>
      </c>
      <c r="C7" s="21">
        <f>Avalanche!D2</f>
        <v>37</v>
      </c>
      <c r="D7" s="31">
        <f>Avalanche!F2</f>
        <v>3640.2800000000011</v>
      </c>
      <c r="E7" s="22">
        <f>Avalanche!B3</f>
        <v>23990.28</v>
      </c>
      <c r="F7" s="21">
        <f>Avalanche!D3</f>
        <v>21</v>
      </c>
      <c r="G7" s="22">
        <f>IF(AND(ISNUMBER($C$5),ISNUMBER(C7)),$D$5-D7,"Min. only: over 10 yrs")</f>
        <v>4388.2699999999968</v>
      </c>
    </row>
    <row r="9" spans="1:7" ht="17.399999999999999">
      <c r="A9" s="34" t="s">
        <v>59</v>
      </c>
    </row>
    <row r="10" spans="1:7">
      <c r="A10" s="35" t="str">
        <f>IF(AND(ISNUMBER(C6),ISNUMBER(C7)),IF(D7&lt;D6,"Avalanche has lower estimated total interest, by "&amp;TEXT(D6-D7,"$#,##0.00")&amp;".",IF(D7&gt;D6,"Snowball has lower estimated total interest, by "&amp;TEXT(D7-D6,"$#,##0.00")&amp;".","Both plans have the same estimated total interest.")),"At least one plan takes more than 10 years. Check your budget and minimum payments.")</f>
        <v>Avalanche has lower estimated total interest, by $136.37.</v>
      </c>
    </row>
    <row r="11" spans="1:7">
      <c r="A11" s="35" t="str">
        <f>IF(AND(ISNUMBER(C6),ISNUMBER(C7)),IF(C7&lt;C6,"Avalanche is debt-free "&amp;(C6-C7)&amp;" month(s) sooner.",IF(C7&gt;C6,"Snowball is debt-free "&amp;(C7-C6)&amp;" month(s) sooner.","Both plans finish in the same month."))&amp;IF(AND(ISNUMBER(F6),ISNUMBER(F7))," Snowball pays off its first debt in "&amp;F6&amp;" month(s); avalanche in "&amp;F7&amp;".",""),"")</f>
        <v>Avalanche is debt-free 1 month(s) sooner. Snowball pays off its first debt in 8 month(s); avalanche in 21.</v>
      </c>
    </row>
    <row r="12" spans="1:7">
      <c r="A12" s="7" t="s">
        <v>60</v>
      </c>
    </row>
  </sheetData>
  <sheetProtection sheet="1" objects="1" scenarios="1"/>
  <phoneticPr fontId="25" type="noConversion"/>
  <pageMargins left="0.75" right="0.75" top="1" bottom="1" header="0.5" footer="0.5"/>
  <pageSetup orientation="landscape" fitToHeight="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2866A0"/>
    <pageSetUpPr fitToPage="1"/>
  </sheetPr>
  <dimension ref="A1:V132"/>
  <sheetViews>
    <sheetView showGridLines="0" workbookViewId="0">
      <pane xSplit="6" ySplit="11" topLeftCell="G12" activePane="bottomRight" state="frozen"/>
      <selection pane="topRight"/>
      <selection pane="bottomLeft"/>
      <selection pane="bottomRight"/>
    </sheetView>
  </sheetViews>
  <sheetFormatPr defaultRowHeight="17.399999999999999"/>
  <cols>
    <col min="1" max="1" width="10.109375" customWidth="1"/>
    <col min="2" max="2" width="12.109375" customWidth="1"/>
    <col min="3" max="5" width="13.109375" customWidth="1"/>
    <col min="6" max="6" width="18.109375" customWidth="1"/>
    <col min="7" max="15" width="12.109375" customWidth="1"/>
    <col min="16" max="22" width="13.109375" hidden="1" customWidth="1"/>
  </cols>
  <sheetData>
    <row r="1" spans="1:22" ht="21">
      <c r="A1" s="36" t="s">
        <v>61</v>
      </c>
      <c r="H1" s="7" t="s">
        <v>62</v>
      </c>
    </row>
    <row r="2" spans="1:22" ht="15.6">
      <c r="A2" s="37" t="s">
        <v>63</v>
      </c>
      <c r="B2" s="30" t="str">
        <f ca="1">IF(ISNUMBER(D2),TEXT(EDATE(Debts!$S$13,D2-1),"mmm yyyy"),D2)</f>
        <v>Dec 2029</v>
      </c>
      <c r="C2" s="37" t="s">
        <v>53</v>
      </c>
      <c r="D2" s="38">
        <f>IF(COUNTIF(G9:O9,"Over*")&gt;0,"Over 10 yrs",IF(COUNT(G9:O9)=0,"",MAX(G9:O9)))</f>
        <v>38</v>
      </c>
      <c r="E2" s="37" t="s">
        <v>40</v>
      </c>
      <c r="F2" s="31">
        <f>SUM(E13:E132)</f>
        <v>3776.6499999999992</v>
      </c>
    </row>
    <row r="3" spans="1:22" ht="15.6">
      <c r="A3" s="37" t="s">
        <v>42</v>
      </c>
      <c r="B3" s="31">
        <f>SUM(D13:D132)</f>
        <v>24126.65</v>
      </c>
      <c r="C3" s="37" t="s">
        <v>64</v>
      </c>
      <c r="D3" s="38">
        <f>IF(COUNT(G9:O9)=0,"",MIN(G9:O9))</f>
        <v>8</v>
      </c>
    </row>
    <row r="4" spans="1:22" ht="15.6">
      <c r="A4" s="55" t="s">
        <v>65</v>
      </c>
      <c r="B4" s="51"/>
      <c r="C4" s="51"/>
      <c r="D4" s="51"/>
      <c r="E4" s="51"/>
      <c r="F4" s="39" t="s">
        <v>66</v>
      </c>
      <c r="G4" s="57" t="str">
        <f>IF(ISNUMBER(MATCH(1,Debts!$G$6:$G$8,0)),"#1","")</f>
        <v>#1</v>
      </c>
      <c r="H4" s="51"/>
      <c r="I4" s="51"/>
      <c r="J4" s="57" t="str">
        <f>IF(ISNUMBER(MATCH(2,Debts!$G$6:$G$8,0)),"#2","")</f>
        <v>#2</v>
      </c>
      <c r="K4" s="51"/>
      <c r="L4" s="51"/>
      <c r="M4" s="57" t="str">
        <f>IF(ISNUMBER(MATCH(3,Debts!$G$6:$G$8,0)),"#3","")</f>
        <v>#3</v>
      </c>
      <c r="N4" s="51"/>
      <c r="O4" s="51"/>
    </row>
    <row r="5" spans="1:22" ht="15.6">
      <c r="A5" s="51"/>
      <c r="B5" s="51"/>
      <c r="C5" s="51"/>
      <c r="D5" s="51"/>
      <c r="E5" s="51"/>
      <c r="F5" s="39" t="s">
        <v>67</v>
      </c>
      <c r="G5" s="58" t="str">
        <f>IFERROR(INDEX(Debts!$V$6:$V$8,MATCH(1,Debts!$G$6:$G$8,0)),"")</f>
        <v>Credit Card 2</v>
      </c>
      <c r="H5" s="51"/>
      <c r="I5" s="51"/>
      <c r="J5" s="58" t="str">
        <f>IFERROR(INDEX(Debts!$V$6:$V$8,MATCH(2,Debts!$G$6:$G$8,0)),"")</f>
        <v>Credit Card 1</v>
      </c>
      <c r="K5" s="51"/>
      <c r="L5" s="51"/>
      <c r="M5" s="58" t="str">
        <f>IFERROR(INDEX(Debts!$V$6:$V$8,MATCH(3,Debts!$G$6:$G$8,0)),"")</f>
        <v>Car Loan</v>
      </c>
      <c r="N5" s="51"/>
      <c r="O5" s="51"/>
    </row>
    <row r="6" spans="1:22" ht="15.6">
      <c r="A6" s="51"/>
      <c r="B6" s="51"/>
      <c r="C6" s="51"/>
      <c r="D6" s="51"/>
      <c r="E6" s="51"/>
      <c r="F6" s="39" t="s">
        <v>68</v>
      </c>
      <c r="G6" s="53">
        <f>IFERROR(INDEX(Debts!$S$6:$S$8,MATCH(1,Debts!$G$6:$G$8,0)),0)</f>
        <v>1350</v>
      </c>
      <c r="H6" s="51"/>
      <c r="I6" s="51"/>
      <c r="J6" s="53">
        <f>IFERROR(INDEX(Debts!$S$6:$S$8,MATCH(2,Debts!$G$6:$G$8,0)),0)</f>
        <v>4200</v>
      </c>
      <c r="K6" s="51"/>
      <c r="L6" s="51"/>
      <c r="M6" s="53">
        <f>IFERROR(INDEX(Debts!$S$6:$S$8,MATCH(3,Debts!$G$6:$G$8,0)),0)</f>
        <v>14800</v>
      </c>
      <c r="N6" s="51"/>
      <c r="O6" s="51"/>
    </row>
    <row r="7" spans="1:22" ht="15.6">
      <c r="A7" s="51"/>
      <c r="B7" s="51"/>
      <c r="C7" s="51"/>
      <c r="D7" s="51"/>
      <c r="E7" s="51"/>
      <c r="F7" s="39" t="s">
        <v>69</v>
      </c>
      <c r="G7" s="56">
        <f>IFERROR(INDEX(Debts!$T$6:$T$8,MATCH(1,Debts!$G$6:$G$8,0)),0)</f>
        <v>18.989999999999998</v>
      </c>
      <c r="H7" s="51"/>
      <c r="I7" s="51"/>
      <c r="J7" s="56">
        <f>IFERROR(INDEX(Debts!$T$6:$T$8,MATCH(2,Debts!$G$6:$G$8,0)),0)</f>
        <v>24.99</v>
      </c>
      <c r="K7" s="51"/>
      <c r="L7" s="51"/>
      <c r="M7" s="56">
        <f>IFERROR(INDEX(Debts!$T$6:$T$8,MATCH(3,Debts!$G$6:$G$8,0)),0)</f>
        <v>7.9</v>
      </c>
      <c r="N7" s="51"/>
      <c r="O7" s="51"/>
    </row>
    <row r="8" spans="1:22" ht="15.6">
      <c r="A8" s="51"/>
      <c r="B8" s="51"/>
      <c r="C8" s="51"/>
      <c r="D8" s="51"/>
      <c r="E8" s="51"/>
      <c r="F8" s="39" t="s">
        <v>27</v>
      </c>
      <c r="G8" s="53">
        <f>IFERROR(INDEX(Debts!$U$6:$U$8,MATCH(1,Debts!$G$6:$G$8,0)),0)</f>
        <v>40</v>
      </c>
      <c r="H8" s="51"/>
      <c r="I8" s="51"/>
      <c r="J8" s="53">
        <f>IFERROR(INDEX(Debts!$U$6:$U$8,MATCH(2,Debts!$G$6:$G$8,0)),0)</f>
        <v>105</v>
      </c>
      <c r="K8" s="51"/>
      <c r="L8" s="51"/>
      <c r="M8" s="53">
        <f>IFERROR(INDEX(Debts!$U$6:$U$8,MATCH(3,Debts!$G$6:$G$8,0)),0)</f>
        <v>360</v>
      </c>
      <c r="N8" s="51"/>
      <c r="O8" s="51"/>
    </row>
    <row r="9" spans="1:22" ht="15.6">
      <c r="A9" s="51"/>
      <c r="B9" s="51"/>
      <c r="C9" s="51"/>
      <c r="D9" s="51"/>
      <c r="E9" s="51"/>
      <c r="F9" s="39" t="s">
        <v>70</v>
      </c>
      <c r="G9" s="59">
        <f>IF(G6&lt;=0,"",IFERROR(MATCH(0,I13:I132,0),"Over 10 yrs"))</f>
        <v>8</v>
      </c>
      <c r="H9" s="51"/>
      <c r="I9" s="51"/>
      <c r="J9" s="59">
        <f>IF(J6&lt;=0,"",IFERROR(MATCH(0,L13:L132,0),"Over 10 yrs"))</f>
        <v>25</v>
      </c>
      <c r="K9" s="51"/>
      <c r="L9" s="51"/>
      <c r="M9" s="59">
        <f>IF(M6&lt;=0,"",IFERROR(MATCH(0,O13:O132,0),"Over 10 yrs"))</f>
        <v>38</v>
      </c>
      <c r="N9" s="51"/>
      <c r="O9" s="51"/>
    </row>
    <row r="10" spans="1:22" ht="15.6">
      <c r="A10" s="51"/>
      <c r="B10" s="51"/>
      <c r="C10" s="51"/>
      <c r="D10" s="51"/>
      <c r="E10" s="51"/>
      <c r="F10" s="39" t="s">
        <v>71</v>
      </c>
      <c r="G10" s="54" t="str">
        <f ca="1">IF(G9="","",IF(ISNUMBER(G9),TEXT(EDATE(Debts!$S$13,G9-1),"mmm yyyy"),G9))</f>
        <v>Jun 2027</v>
      </c>
      <c r="H10" s="51"/>
      <c r="I10" s="51"/>
      <c r="J10" s="54" t="str">
        <f ca="1">IF(J9="","",IF(ISNUMBER(J9),TEXT(EDATE(Debts!$S$13,J9-1),"mmm yyyy"),J9))</f>
        <v>Nov 2028</v>
      </c>
      <c r="K10" s="51"/>
      <c r="L10" s="51"/>
      <c r="M10" s="54" t="str">
        <f ca="1">IF(M9="","",IF(ISNUMBER(M9),TEXT(EDATE(Debts!$S$13,M9-1),"mmm yyyy"),M9))</f>
        <v>Dec 2029</v>
      </c>
      <c r="N10" s="51"/>
      <c r="O10" s="51"/>
    </row>
    <row r="11" spans="1:22" ht="30" customHeight="1">
      <c r="A11" s="40" t="s">
        <v>72</v>
      </c>
      <c r="B11" s="40" t="s">
        <v>73</v>
      </c>
      <c r="C11" s="40" t="s">
        <v>74</v>
      </c>
      <c r="D11" s="40" t="s">
        <v>42</v>
      </c>
      <c r="E11" s="40" t="s">
        <v>75</v>
      </c>
      <c r="F11" s="40" t="s">
        <v>76</v>
      </c>
      <c r="G11" s="40" t="s">
        <v>77</v>
      </c>
      <c r="H11" s="40" t="s">
        <v>75</v>
      </c>
      <c r="I11" s="40" t="s">
        <v>78</v>
      </c>
      <c r="J11" s="40" t="s">
        <v>77</v>
      </c>
      <c r="K11" s="40" t="s">
        <v>75</v>
      </c>
      <c r="L11" s="40" t="s">
        <v>78</v>
      </c>
      <c r="M11" s="40" t="s">
        <v>77</v>
      </c>
      <c r="N11" s="40" t="s">
        <v>75</v>
      </c>
      <c r="O11" s="40" t="s">
        <v>78</v>
      </c>
      <c r="P11" s="41" t="s">
        <v>79</v>
      </c>
      <c r="Q11" s="41" t="s">
        <v>80</v>
      </c>
      <c r="R11" s="41" t="s">
        <v>81</v>
      </c>
      <c r="S11" s="41" t="s">
        <v>82</v>
      </c>
      <c r="T11" s="41" t="s">
        <v>83</v>
      </c>
      <c r="U11" s="41" t="s">
        <v>84</v>
      </c>
      <c r="V11" s="41" t="s">
        <v>85</v>
      </c>
    </row>
    <row r="12" spans="1:22" ht="15.6">
      <c r="A12" s="41">
        <v>0</v>
      </c>
      <c r="B12" s="41" t="s">
        <v>86</v>
      </c>
      <c r="C12" s="42"/>
      <c r="D12" s="42"/>
      <c r="E12" s="42"/>
      <c r="F12" s="43">
        <f t="shared" ref="F12:F43" si="0">SUMIF($G$11:$O$11,"Balance",G12:O12)</f>
        <v>20350</v>
      </c>
      <c r="I12" s="43">
        <f>G6</f>
        <v>1350</v>
      </c>
      <c r="L12" s="43">
        <f>J6</f>
        <v>4200</v>
      </c>
      <c r="O12" s="43">
        <f>M6</f>
        <v>14800</v>
      </c>
    </row>
    <row r="13" spans="1:22" ht="15.6">
      <c r="A13" s="44">
        <v>1</v>
      </c>
      <c r="B13" s="45">
        <f ca="1">EDATE(Debts!$S$13,A13-1)</f>
        <v>46327</v>
      </c>
      <c r="C13" s="46">
        <v>0</v>
      </c>
      <c r="D13" s="46">
        <f t="shared" ref="D13:D44" si="1">SUMIF($G$11:$O$11,"Payment",G13:O13)</f>
        <v>650</v>
      </c>
      <c r="E13" s="46">
        <f t="shared" ref="E13:E44" si="2">SUMIF($G$11:$O$11,"Interest",G13:O13)</f>
        <v>206.26</v>
      </c>
      <c r="F13" s="46">
        <f t="shared" si="0"/>
        <v>19906.260000000002</v>
      </c>
      <c r="G13" s="46">
        <f t="shared" ref="G13:G44" si="3">ROUND(Q13+MIN(I12+H13-Q13,P13),2)</f>
        <v>185</v>
      </c>
      <c r="H13" s="46">
        <f t="shared" ref="H13:H44" si="4">ROUND(I12*G$7/1200,2)</f>
        <v>21.36</v>
      </c>
      <c r="I13" s="47">
        <f t="shared" ref="I13:I44" si="5">ROUND(I12+H13-G13,2)</f>
        <v>1186.3599999999999</v>
      </c>
      <c r="J13" s="46">
        <f t="shared" ref="J13:J44" si="6">ROUND(R13+MIN(L12+K13-R13,T13),2)</f>
        <v>105</v>
      </c>
      <c r="K13" s="46">
        <f t="shared" ref="K13:K44" si="7">ROUND(L12*J$7/1200,2)</f>
        <v>87.47</v>
      </c>
      <c r="L13" s="47">
        <f t="shared" ref="L13:L44" si="8">ROUND(L12+K13-J13,2)</f>
        <v>4182.47</v>
      </c>
      <c r="M13" s="46">
        <f t="shared" ref="M13:M44" si="9">ROUND(S13+MIN(O12+N13-S13,U13),2)</f>
        <v>360</v>
      </c>
      <c r="N13" s="46">
        <f t="shared" ref="N13:N44" si="10">ROUND(O12*M$7/1200,2)</f>
        <v>97.43</v>
      </c>
      <c r="O13" s="47">
        <f t="shared" ref="O13:O44" si="11">ROUND(O12+N13-M13,2)</f>
        <v>14537.43</v>
      </c>
      <c r="P13" s="46">
        <f>MAX(0,Debts!$S$12+C13-SUM(Q13,R13,S13))</f>
        <v>145</v>
      </c>
      <c r="Q13" s="46">
        <f t="shared" ref="Q13:Q44" si="12">MIN(G$8,I12+H13)</f>
        <v>40</v>
      </c>
      <c r="R13" s="46">
        <f t="shared" ref="R13:R44" si="13">MIN(J$8,L12+K13)</f>
        <v>105</v>
      </c>
      <c r="S13" s="46">
        <f t="shared" ref="S13:S44" si="14">MIN(M$8,O12+N13)</f>
        <v>360</v>
      </c>
      <c r="T13" s="46">
        <f t="shared" ref="T13:T44" si="15">ROUND(P13-(G13-Q13),2)</f>
        <v>0</v>
      </c>
      <c r="U13" s="46">
        <f t="shared" ref="U13:U44" si="16">ROUND(T13-(J13-R13),2)</f>
        <v>0</v>
      </c>
      <c r="V13" s="46">
        <f t="shared" ref="V13:V44" si="17">ROUND(U13-(M13-S13),2)</f>
        <v>0</v>
      </c>
    </row>
    <row r="14" spans="1:22" ht="15.6">
      <c r="A14" s="44">
        <v>2</v>
      </c>
      <c r="B14" s="45">
        <f ca="1">EDATE(Debts!$S$13,A14-1)</f>
        <v>46357</v>
      </c>
      <c r="C14" s="46">
        <v>0</v>
      </c>
      <c r="D14" s="46">
        <f t="shared" si="1"/>
        <v>650</v>
      </c>
      <c r="E14" s="46">
        <f t="shared" si="2"/>
        <v>201.57</v>
      </c>
      <c r="F14" s="46">
        <f t="shared" si="0"/>
        <v>19457.829999999998</v>
      </c>
      <c r="G14" s="46">
        <f t="shared" si="3"/>
        <v>185</v>
      </c>
      <c r="H14" s="46">
        <f t="shared" si="4"/>
        <v>18.77</v>
      </c>
      <c r="I14" s="47">
        <f t="shared" si="5"/>
        <v>1020.13</v>
      </c>
      <c r="J14" s="46">
        <f t="shared" si="6"/>
        <v>105</v>
      </c>
      <c r="K14" s="46">
        <f t="shared" si="7"/>
        <v>87.1</v>
      </c>
      <c r="L14" s="47">
        <f t="shared" si="8"/>
        <v>4164.57</v>
      </c>
      <c r="M14" s="46">
        <f t="shared" si="9"/>
        <v>360</v>
      </c>
      <c r="N14" s="46">
        <f t="shared" si="10"/>
        <v>95.7</v>
      </c>
      <c r="O14" s="47">
        <f t="shared" si="11"/>
        <v>14273.13</v>
      </c>
      <c r="P14" s="46">
        <f>MAX(0,Debts!$S$12+C14-SUM(Q14,R14,S14))</f>
        <v>145</v>
      </c>
      <c r="Q14" s="46">
        <f t="shared" si="12"/>
        <v>40</v>
      </c>
      <c r="R14" s="46">
        <f t="shared" si="13"/>
        <v>105</v>
      </c>
      <c r="S14" s="46">
        <f t="shared" si="14"/>
        <v>360</v>
      </c>
      <c r="T14" s="46">
        <f t="shared" si="15"/>
        <v>0</v>
      </c>
      <c r="U14" s="46">
        <f t="shared" si="16"/>
        <v>0</v>
      </c>
      <c r="V14" s="46">
        <f t="shared" si="17"/>
        <v>0</v>
      </c>
    </row>
    <row r="15" spans="1:22" ht="15.6">
      <c r="A15" s="44">
        <v>3</v>
      </c>
      <c r="B15" s="45">
        <f ca="1">EDATE(Debts!$S$13,A15-1)</f>
        <v>46388</v>
      </c>
      <c r="C15" s="46">
        <v>0</v>
      </c>
      <c r="D15" s="46">
        <f t="shared" si="1"/>
        <v>650</v>
      </c>
      <c r="E15" s="46">
        <f t="shared" si="2"/>
        <v>196.82999999999998</v>
      </c>
      <c r="F15" s="46">
        <f t="shared" si="0"/>
        <v>19004.66</v>
      </c>
      <c r="G15" s="46">
        <f t="shared" si="3"/>
        <v>185</v>
      </c>
      <c r="H15" s="46">
        <f t="shared" si="4"/>
        <v>16.14</v>
      </c>
      <c r="I15" s="47">
        <f t="shared" si="5"/>
        <v>851.27</v>
      </c>
      <c r="J15" s="46">
        <f t="shared" si="6"/>
        <v>105</v>
      </c>
      <c r="K15" s="46">
        <f t="shared" si="7"/>
        <v>86.73</v>
      </c>
      <c r="L15" s="47">
        <f t="shared" si="8"/>
        <v>4146.3</v>
      </c>
      <c r="M15" s="46">
        <f t="shared" si="9"/>
        <v>360</v>
      </c>
      <c r="N15" s="46">
        <f t="shared" si="10"/>
        <v>93.96</v>
      </c>
      <c r="O15" s="47">
        <f t="shared" si="11"/>
        <v>14007.09</v>
      </c>
      <c r="P15" s="46">
        <f>MAX(0,Debts!$S$12+C15-SUM(Q15,R15,S15))</f>
        <v>145</v>
      </c>
      <c r="Q15" s="46">
        <f t="shared" si="12"/>
        <v>40</v>
      </c>
      <c r="R15" s="46">
        <f t="shared" si="13"/>
        <v>105</v>
      </c>
      <c r="S15" s="46">
        <f t="shared" si="14"/>
        <v>360</v>
      </c>
      <c r="T15" s="46">
        <f t="shared" si="15"/>
        <v>0</v>
      </c>
      <c r="U15" s="46">
        <f t="shared" si="16"/>
        <v>0</v>
      </c>
      <c r="V15" s="46">
        <f t="shared" si="17"/>
        <v>0</v>
      </c>
    </row>
    <row r="16" spans="1:22" ht="15.6">
      <c r="A16" s="44">
        <v>4</v>
      </c>
      <c r="B16" s="45">
        <f ca="1">EDATE(Debts!$S$13,A16-1)</f>
        <v>46419</v>
      </c>
      <c r="C16" s="46">
        <v>0</v>
      </c>
      <c r="D16" s="46">
        <f t="shared" si="1"/>
        <v>650</v>
      </c>
      <c r="E16" s="46">
        <f t="shared" si="2"/>
        <v>192.02999999999997</v>
      </c>
      <c r="F16" s="46">
        <f t="shared" si="0"/>
        <v>18546.689999999999</v>
      </c>
      <c r="G16" s="46">
        <f t="shared" si="3"/>
        <v>185</v>
      </c>
      <c r="H16" s="46">
        <f t="shared" si="4"/>
        <v>13.47</v>
      </c>
      <c r="I16" s="47">
        <f t="shared" si="5"/>
        <v>679.74</v>
      </c>
      <c r="J16" s="46">
        <f t="shared" si="6"/>
        <v>105</v>
      </c>
      <c r="K16" s="46">
        <f t="shared" si="7"/>
        <v>86.35</v>
      </c>
      <c r="L16" s="47">
        <f t="shared" si="8"/>
        <v>4127.6499999999996</v>
      </c>
      <c r="M16" s="46">
        <f t="shared" si="9"/>
        <v>360</v>
      </c>
      <c r="N16" s="46">
        <f t="shared" si="10"/>
        <v>92.21</v>
      </c>
      <c r="O16" s="47">
        <f t="shared" si="11"/>
        <v>13739.3</v>
      </c>
      <c r="P16" s="46">
        <f>MAX(0,Debts!$S$12+C16-SUM(Q16,R16,S16))</f>
        <v>145</v>
      </c>
      <c r="Q16" s="46">
        <f t="shared" si="12"/>
        <v>40</v>
      </c>
      <c r="R16" s="46">
        <f t="shared" si="13"/>
        <v>105</v>
      </c>
      <c r="S16" s="46">
        <f t="shared" si="14"/>
        <v>360</v>
      </c>
      <c r="T16" s="46">
        <f t="shared" si="15"/>
        <v>0</v>
      </c>
      <c r="U16" s="46">
        <f t="shared" si="16"/>
        <v>0</v>
      </c>
      <c r="V16" s="46">
        <f t="shared" si="17"/>
        <v>0</v>
      </c>
    </row>
    <row r="17" spans="1:22" ht="15.6">
      <c r="A17" s="44">
        <v>5</v>
      </c>
      <c r="B17" s="45">
        <f ca="1">EDATE(Debts!$S$13,A17-1)</f>
        <v>46447</v>
      </c>
      <c r="C17" s="46">
        <v>0</v>
      </c>
      <c r="D17" s="46">
        <f t="shared" si="1"/>
        <v>650</v>
      </c>
      <c r="E17" s="46">
        <f t="shared" si="2"/>
        <v>187.17000000000002</v>
      </c>
      <c r="F17" s="46">
        <f t="shared" si="0"/>
        <v>18083.86</v>
      </c>
      <c r="G17" s="46">
        <f t="shared" si="3"/>
        <v>185</v>
      </c>
      <c r="H17" s="46">
        <f t="shared" si="4"/>
        <v>10.76</v>
      </c>
      <c r="I17" s="47">
        <f t="shared" si="5"/>
        <v>505.5</v>
      </c>
      <c r="J17" s="46">
        <f t="shared" si="6"/>
        <v>105</v>
      </c>
      <c r="K17" s="46">
        <f t="shared" si="7"/>
        <v>85.96</v>
      </c>
      <c r="L17" s="47">
        <f t="shared" si="8"/>
        <v>4108.6099999999997</v>
      </c>
      <c r="M17" s="46">
        <f t="shared" si="9"/>
        <v>360</v>
      </c>
      <c r="N17" s="46">
        <f t="shared" si="10"/>
        <v>90.45</v>
      </c>
      <c r="O17" s="47">
        <f t="shared" si="11"/>
        <v>13469.75</v>
      </c>
      <c r="P17" s="46">
        <f>MAX(0,Debts!$S$12+C17-SUM(Q17,R17,S17))</f>
        <v>145</v>
      </c>
      <c r="Q17" s="46">
        <f t="shared" si="12"/>
        <v>40</v>
      </c>
      <c r="R17" s="46">
        <f t="shared" si="13"/>
        <v>105</v>
      </c>
      <c r="S17" s="46">
        <f t="shared" si="14"/>
        <v>360</v>
      </c>
      <c r="T17" s="46">
        <f t="shared" si="15"/>
        <v>0</v>
      </c>
      <c r="U17" s="46">
        <f t="shared" si="16"/>
        <v>0</v>
      </c>
      <c r="V17" s="46">
        <f t="shared" si="17"/>
        <v>0</v>
      </c>
    </row>
    <row r="18" spans="1:22" ht="15.6">
      <c r="A18" s="44">
        <v>6</v>
      </c>
      <c r="B18" s="45">
        <f ca="1">EDATE(Debts!$S$13,A18-1)</f>
        <v>46478</v>
      </c>
      <c r="C18" s="46">
        <v>0</v>
      </c>
      <c r="D18" s="46">
        <f t="shared" si="1"/>
        <v>650</v>
      </c>
      <c r="E18" s="46">
        <f t="shared" si="2"/>
        <v>182.24</v>
      </c>
      <c r="F18" s="46">
        <f t="shared" si="0"/>
        <v>17616.099999999999</v>
      </c>
      <c r="G18" s="46">
        <f t="shared" si="3"/>
        <v>185</v>
      </c>
      <c r="H18" s="46">
        <f t="shared" si="4"/>
        <v>8</v>
      </c>
      <c r="I18" s="47">
        <f t="shared" si="5"/>
        <v>328.5</v>
      </c>
      <c r="J18" s="46">
        <f t="shared" si="6"/>
        <v>105</v>
      </c>
      <c r="K18" s="46">
        <f t="shared" si="7"/>
        <v>85.56</v>
      </c>
      <c r="L18" s="47">
        <f t="shared" si="8"/>
        <v>4089.17</v>
      </c>
      <c r="M18" s="46">
        <f t="shared" si="9"/>
        <v>360</v>
      </c>
      <c r="N18" s="46">
        <f t="shared" si="10"/>
        <v>88.68</v>
      </c>
      <c r="O18" s="47">
        <f t="shared" si="11"/>
        <v>13198.43</v>
      </c>
      <c r="P18" s="46">
        <f>MAX(0,Debts!$S$12+C18-SUM(Q18,R18,S18))</f>
        <v>145</v>
      </c>
      <c r="Q18" s="46">
        <f t="shared" si="12"/>
        <v>40</v>
      </c>
      <c r="R18" s="46">
        <f t="shared" si="13"/>
        <v>105</v>
      </c>
      <c r="S18" s="46">
        <f t="shared" si="14"/>
        <v>360</v>
      </c>
      <c r="T18" s="46">
        <f t="shared" si="15"/>
        <v>0</v>
      </c>
      <c r="U18" s="46">
        <f t="shared" si="16"/>
        <v>0</v>
      </c>
      <c r="V18" s="46">
        <f t="shared" si="17"/>
        <v>0</v>
      </c>
    </row>
    <row r="19" spans="1:22" ht="15.6">
      <c r="A19" s="44">
        <v>7</v>
      </c>
      <c r="B19" s="45">
        <f ca="1">EDATE(Debts!$S$13,A19-1)</f>
        <v>46508</v>
      </c>
      <c r="C19" s="46">
        <v>0</v>
      </c>
      <c r="D19" s="46">
        <f t="shared" si="1"/>
        <v>650</v>
      </c>
      <c r="E19" s="46">
        <f t="shared" si="2"/>
        <v>177.25</v>
      </c>
      <c r="F19" s="46">
        <f t="shared" si="0"/>
        <v>17143.349999999999</v>
      </c>
      <c r="G19" s="46">
        <f t="shared" si="3"/>
        <v>185</v>
      </c>
      <c r="H19" s="46">
        <f t="shared" si="4"/>
        <v>5.2</v>
      </c>
      <c r="I19" s="47">
        <f t="shared" si="5"/>
        <v>148.69999999999999</v>
      </c>
      <c r="J19" s="46">
        <f t="shared" si="6"/>
        <v>105</v>
      </c>
      <c r="K19" s="46">
        <f t="shared" si="7"/>
        <v>85.16</v>
      </c>
      <c r="L19" s="47">
        <f t="shared" si="8"/>
        <v>4069.33</v>
      </c>
      <c r="M19" s="46">
        <f t="shared" si="9"/>
        <v>360</v>
      </c>
      <c r="N19" s="46">
        <f t="shared" si="10"/>
        <v>86.89</v>
      </c>
      <c r="O19" s="47">
        <f t="shared" si="11"/>
        <v>12925.32</v>
      </c>
      <c r="P19" s="46">
        <f>MAX(0,Debts!$S$12+C19-SUM(Q19,R19,S19))</f>
        <v>145</v>
      </c>
      <c r="Q19" s="46">
        <f t="shared" si="12"/>
        <v>40</v>
      </c>
      <c r="R19" s="46">
        <f t="shared" si="13"/>
        <v>105</v>
      </c>
      <c r="S19" s="46">
        <f t="shared" si="14"/>
        <v>360</v>
      </c>
      <c r="T19" s="46">
        <f t="shared" si="15"/>
        <v>0</v>
      </c>
      <c r="U19" s="46">
        <f t="shared" si="16"/>
        <v>0</v>
      </c>
      <c r="V19" s="46">
        <f t="shared" si="17"/>
        <v>0</v>
      </c>
    </row>
    <row r="20" spans="1:22" ht="15.6">
      <c r="A20" s="44">
        <v>8</v>
      </c>
      <c r="B20" s="45">
        <f ca="1">EDATE(Debts!$S$13,A20-1)</f>
        <v>46539</v>
      </c>
      <c r="C20" s="46">
        <v>0</v>
      </c>
      <c r="D20" s="46">
        <f t="shared" si="1"/>
        <v>650</v>
      </c>
      <c r="E20" s="46">
        <f t="shared" si="2"/>
        <v>172.18</v>
      </c>
      <c r="F20" s="46">
        <f t="shared" si="0"/>
        <v>16665.53</v>
      </c>
      <c r="G20" s="46">
        <f t="shared" si="3"/>
        <v>151.05000000000001</v>
      </c>
      <c r="H20" s="46">
        <f t="shared" si="4"/>
        <v>2.35</v>
      </c>
      <c r="I20" s="47">
        <f t="shared" si="5"/>
        <v>0</v>
      </c>
      <c r="J20" s="46">
        <f t="shared" si="6"/>
        <v>138.94999999999999</v>
      </c>
      <c r="K20" s="46">
        <f t="shared" si="7"/>
        <v>84.74</v>
      </c>
      <c r="L20" s="47">
        <f t="shared" si="8"/>
        <v>4015.12</v>
      </c>
      <c r="M20" s="46">
        <f t="shared" si="9"/>
        <v>360</v>
      </c>
      <c r="N20" s="46">
        <f t="shared" si="10"/>
        <v>85.09</v>
      </c>
      <c r="O20" s="47">
        <f t="shared" si="11"/>
        <v>12650.41</v>
      </c>
      <c r="P20" s="46">
        <f>MAX(0,Debts!$S$12+C20-SUM(Q20,R20,S20))</f>
        <v>145</v>
      </c>
      <c r="Q20" s="46">
        <f t="shared" si="12"/>
        <v>40</v>
      </c>
      <c r="R20" s="46">
        <f t="shared" si="13"/>
        <v>105</v>
      </c>
      <c r="S20" s="46">
        <f t="shared" si="14"/>
        <v>360</v>
      </c>
      <c r="T20" s="46">
        <f t="shared" si="15"/>
        <v>33.950000000000003</v>
      </c>
      <c r="U20" s="46">
        <f t="shared" si="16"/>
        <v>0</v>
      </c>
      <c r="V20" s="46">
        <f t="shared" si="17"/>
        <v>0</v>
      </c>
    </row>
    <row r="21" spans="1:22" ht="15.6">
      <c r="A21" s="44">
        <v>9</v>
      </c>
      <c r="B21" s="45">
        <f ca="1">EDATE(Debts!$S$13,A21-1)</f>
        <v>46569</v>
      </c>
      <c r="C21" s="46">
        <v>0</v>
      </c>
      <c r="D21" s="46">
        <f t="shared" si="1"/>
        <v>650</v>
      </c>
      <c r="E21" s="46">
        <f t="shared" si="2"/>
        <v>166.89</v>
      </c>
      <c r="F21" s="46">
        <f t="shared" si="0"/>
        <v>16182.42</v>
      </c>
      <c r="G21" s="46">
        <f t="shared" si="3"/>
        <v>0</v>
      </c>
      <c r="H21" s="46">
        <f t="shared" si="4"/>
        <v>0</v>
      </c>
      <c r="I21" s="47">
        <f t="shared" si="5"/>
        <v>0</v>
      </c>
      <c r="J21" s="46">
        <f t="shared" si="6"/>
        <v>290</v>
      </c>
      <c r="K21" s="46">
        <f t="shared" si="7"/>
        <v>83.61</v>
      </c>
      <c r="L21" s="47">
        <f t="shared" si="8"/>
        <v>3808.73</v>
      </c>
      <c r="M21" s="46">
        <f t="shared" si="9"/>
        <v>360</v>
      </c>
      <c r="N21" s="46">
        <f t="shared" si="10"/>
        <v>83.28</v>
      </c>
      <c r="O21" s="47">
        <f t="shared" si="11"/>
        <v>12373.69</v>
      </c>
      <c r="P21" s="46">
        <f>MAX(0,Debts!$S$12+C21-SUM(Q21,R21,S21))</f>
        <v>185</v>
      </c>
      <c r="Q21" s="46">
        <f t="shared" si="12"/>
        <v>0</v>
      </c>
      <c r="R21" s="46">
        <f t="shared" si="13"/>
        <v>105</v>
      </c>
      <c r="S21" s="46">
        <f t="shared" si="14"/>
        <v>360</v>
      </c>
      <c r="T21" s="46">
        <f t="shared" si="15"/>
        <v>185</v>
      </c>
      <c r="U21" s="46">
        <f t="shared" si="16"/>
        <v>0</v>
      </c>
      <c r="V21" s="46">
        <f t="shared" si="17"/>
        <v>0</v>
      </c>
    </row>
    <row r="22" spans="1:22" ht="15.6">
      <c r="A22" s="44">
        <v>10</v>
      </c>
      <c r="B22" s="45">
        <f ca="1">EDATE(Debts!$S$13,A22-1)</f>
        <v>46600</v>
      </c>
      <c r="C22" s="46">
        <v>0</v>
      </c>
      <c r="D22" s="46">
        <f t="shared" si="1"/>
        <v>650</v>
      </c>
      <c r="E22" s="46">
        <f t="shared" si="2"/>
        <v>160.77999999999997</v>
      </c>
      <c r="F22" s="46">
        <f t="shared" si="0"/>
        <v>15693.2</v>
      </c>
      <c r="G22" s="46">
        <f t="shared" si="3"/>
        <v>0</v>
      </c>
      <c r="H22" s="46">
        <f t="shared" si="4"/>
        <v>0</v>
      </c>
      <c r="I22" s="47">
        <f t="shared" si="5"/>
        <v>0</v>
      </c>
      <c r="J22" s="46">
        <f t="shared" si="6"/>
        <v>290</v>
      </c>
      <c r="K22" s="46">
        <f t="shared" si="7"/>
        <v>79.319999999999993</v>
      </c>
      <c r="L22" s="47">
        <f t="shared" si="8"/>
        <v>3598.05</v>
      </c>
      <c r="M22" s="46">
        <f t="shared" si="9"/>
        <v>360</v>
      </c>
      <c r="N22" s="46">
        <f t="shared" si="10"/>
        <v>81.459999999999994</v>
      </c>
      <c r="O22" s="47">
        <f t="shared" si="11"/>
        <v>12095.15</v>
      </c>
      <c r="P22" s="46">
        <f>MAX(0,Debts!$S$12+C22-SUM(Q22,R22,S22))</f>
        <v>185</v>
      </c>
      <c r="Q22" s="46">
        <f t="shared" si="12"/>
        <v>0</v>
      </c>
      <c r="R22" s="46">
        <f t="shared" si="13"/>
        <v>105</v>
      </c>
      <c r="S22" s="46">
        <f t="shared" si="14"/>
        <v>360</v>
      </c>
      <c r="T22" s="46">
        <f t="shared" si="15"/>
        <v>185</v>
      </c>
      <c r="U22" s="46">
        <f t="shared" si="16"/>
        <v>0</v>
      </c>
      <c r="V22" s="46">
        <f t="shared" si="17"/>
        <v>0</v>
      </c>
    </row>
    <row r="23" spans="1:22" ht="15.6">
      <c r="A23" s="44">
        <v>11</v>
      </c>
      <c r="B23" s="45">
        <f ca="1">EDATE(Debts!$S$13,A23-1)</f>
        <v>46631</v>
      </c>
      <c r="C23" s="46">
        <v>0</v>
      </c>
      <c r="D23" s="46">
        <f t="shared" si="1"/>
        <v>650</v>
      </c>
      <c r="E23" s="46">
        <f t="shared" si="2"/>
        <v>154.56</v>
      </c>
      <c r="F23" s="46">
        <f t="shared" si="0"/>
        <v>15197.76</v>
      </c>
      <c r="G23" s="46">
        <f t="shared" si="3"/>
        <v>0</v>
      </c>
      <c r="H23" s="46">
        <f t="shared" si="4"/>
        <v>0</v>
      </c>
      <c r="I23" s="47">
        <f t="shared" si="5"/>
        <v>0</v>
      </c>
      <c r="J23" s="46">
        <f t="shared" si="6"/>
        <v>290</v>
      </c>
      <c r="K23" s="46">
        <f t="shared" si="7"/>
        <v>74.930000000000007</v>
      </c>
      <c r="L23" s="47">
        <f t="shared" si="8"/>
        <v>3382.98</v>
      </c>
      <c r="M23" s="46">
        <f t="shared" si="9"/>
        <v>360</v>
      </c>
      <c r="N23" s="46">
        <f t="shared" si="10"/>
        <v>79.63</v>
      </c>
      <c r="O23" s="47">
        <f t="shared" si="11"/>
        <v>11814.78</v>
      </c>
      <c r="P23" s="46">
        <f>MAX(0,Debts!$S$12+C23-SUM(Q23,R23,S23))</f>
        <v>185</v>
      </c>
      <c r="Q23" s="46">
        <f t="shared" si="12"/>
        <v>0</v>
      </c>
      <c r="R23" s="46">
        <f t="shared" si="13"/>
        <v>105</v>
      </c>
      <c r="S23" s="46">
        <f t="shared" si="14"/>
        <v>360</v>
      </c>
      <c r="T23" s="46">
        <f t="shared" si="15"/>
        <v>185</v>
      </c>
      <c r="U23" s="46">
        <f t="shared" si="16"/>
        <v>0</v>
      </c>
      <c r="V23" s="46">
        <f t="shared" si="17"/>
        <v>0</v>
      </c>
    </row>
    <row r="24" spans="1:22" ht="15.6">
      <c r="A24" s="44">
        <v>12</v>
      </c>
      <c r="B24" s="45">
        <f ca="1">EDATE(Debts!$S$13,A24-1)</f>
        <v>46661</v>
      </c>
      <c r="C24" s="46">
        <v>0</v>
      </c>
      <c r="D24" s="46">
        <f t="shared" si="1"/>
        <v>650</v>
      </c>
      <c r="E24" s="46">
        <f t="shared" si="2"/>
        <v>148.23000000000002</v>
      </c>
      <c r="F24" s="46">
        <f t="shared" si="0"/>
        <v>14695.99</v>
      </c>
      <c r="G24" s="46">
        <f t="shared" si="3"/>
        <v>0</v>
      </c>
      <c r="H24" s="46">
        <f t="shared" si="4"/>
        <v>0</v>
      </c>
      <c r="I24" s="47">
        <f t="shared" si="5"/>
        <v>0</v>
      </c>
      <c r="J24" s="46">
        <f t="shared" si="6"/>
        <v>290</v>
      </c>
      <c r="K24" s="46">
        <f t="shared" si="7"/>
        <v>70.45</v>
      </c>
      <c r="L24" s="47">
        <f t="shared" si="8"/>
        <v>3163.43</v>
      </c>
      <c r="M24" s="46">
        <f t="shared" si="9"/>
        <v>360</v>
      </c>
      <c r="N24" s="46">
        <f t="shared" si="10"/>
        <v>77.78</v>
      </c>
      <c r="O24" s="47">
        <f t="shared" si="11"/>
        <v>11532.56</v>
      </c>
      <c r="P24" s="46">
        <f>MAX(0,Debts!$S$12+C24-SUM(Q24,R24,S24))</f>
        <v>185</v>
      </c>
      <c r="Q24" s="46">
        <f t="shared" si="12"/>
        <v>0</v>
      </c>
      <c r="R24" s="46">
        <f t="shared" si="13"/>
        <v>105</v>
      </c>
      <c r="S24" s="46">
        <f t="shared" si="14"/>
        <v>360</v>
      </c>
      <c r="T24" s="46">
        <f t="shared" si="15"/>
        <v>185</v>
      </c>
      <c r="U24" s="46">
        <f t="shared" si="16"/>
        <v>0</v>
      </c>
      <c r="V24" s="46">
        <f t="shared" si="17"/>
        <v>0</v>
      </c>
    </row>
    <row r="25" spans="1:22" ht="15.6">
      <c r="A25" s="44">
        <v>13</v>
      </c>
      <c r="B25" s="45">
        <f ca="1">EDATE(Debts!$S$13,A25-1)</f>
        <v>46692</v>
      </c>
      <c r="C25" s="46">
        <v>0</v>
      </c>
      <c r="D25" s="46">
        <f t="shared" si="1"/>
        <v>650</v>
      </c>
      <c r="E25" s="46">
        <f t="shared" si="2"/>
        <v>141.80000000000001</v>
      </c>
      <c r="F25" s="46">
        <f t="shared" si="0"/>
        <v>14187.789999999999</v>
      </c>
      <c r="G25" s="46">
        <f t="shared" si="3"/>
        <v>0</v>
      </c>
      <c r="H25" s="46">
        <f t="shared" si="4"/>
        <v>0</v>
      </c>
      <c r="I25" s="47">
        <f t="shared" si="5"/>
        <v>0</v>
      </c>
      <c r="J25" s="46">
        <f t="shared" si="6"/>
        <v>290</v>
      </c>
      <c r="K25" s="46">
        <f t="shared" si="7"/>
        <v>65.88</v>
      </c>
      <c r="L25" s="47">
        <f t="shared" si="8"/>
        <v>2939.31</v>
      </c>
      <c r="M25" s="46">
        <f t="shared" si="9"/>
        <v>360</v>
      </c>
      <c r="N25" s="46">
        <f t="shared" si="10"/>
        <v>75.92</v>
      </c>
      <c r="O25" s="47">
        <f t="shared" si="11"/>
        <v>11248.48</v>
      </c>
      <c r="P25" s="46">
        <f>MAX(0,Debts!$S$12+C25-SUM(Q25,R25,S25))</f>
        <v>185</v>
      </c>
      <c r="Q25" s="46">
        <f t="shared" si="12"/>
        <v>0</v>
      </c>
      <c r="R25" s="46">
        <f t="shared" si="13"/>
        <v>105</v>
      </c>
      <c r="S25" s="46">
        <f t="shared" si="14"/>
        <v>360</v>
      </c>
      <c r="T25" s="46">
        <f t="shared" si="15"/>
        <v>185</v>
      </c>
      <c r="U25" s="46">
        <f t="shared" si="16"/>
        <v>0</v>
      </c>
      <c r="V25" s="46">
        <f t="shared" si="17"/>
        <v>0</v>
      </c>
    </row>
    <row r="26" spans="1:22" ht="15.6">
      <c r="A26" s="44">
        <v>14</v>
      </c>
      <c r="B26" s="45">
        <f ca="1">EDATE(Debts!$S$13,A26-1)</f>
        <v>46722</v>
      </c>
      <c r="C26" s="46">
        <v>0</v>
      </c>
      <c r="D26" s="46">
        <f t="shared" si="1"/>
        <v>650</v>
      </c>
      <c r="E26" s="46">
        <f t="shared" si="2"/>
        <v>135.26</v>
      </c>
      <c r="F26" s="46">
        <f t="shared" si="0"/>
        <v>13673.050000000001</v>
      </c>
      <c r="G26" s="46">
        <f t="shared" si="3"/>
        <v>0</v>
      </c>
      <c r="H26" s="46">
        <f t="shared" si="4"/>
        <v>0</v>
      </c>
      <c r="I26" s="47">
        <f t="shared" si="5"/>
        <v>0</v>
      </c>
      <c r="J26" s="46">
        <f t="shared" si="6"/>
        <v>290</v>
      </c>
      <c r="K26" s="46">
        <f t="shared" si="7"/>
        <v>61.21</v>
      </c>
      <c r="L26" s="47">
        <f t="shared" si="8"/>
        <v>2710.52</v>
      </c>
      <c r="M26" s="46">
        <f t="shared" si="9"/>
        <v>360</v>
      </c>
      <c r="N26" s="46">
        <f t="shared" si="10"/>
        <v>74.05</v>
      </c>
      <c r="O26" s="47">
        <f t="shared" si="11"/>
        <v>10962.53</v>
      </c>
      <c r="P26" s="46">
        <f>MAX(0,Debts!$S$12+C26-SUM(Q26,R26,S26))</f>
        <v>185</v>
      </c>
      <c r="Q26" s="46">
        <f t="shared" si="12"/>
        <v>0</v>
      </c>
      <c r="R26" s="46">
        <f t="shared" si="13"/>
        <v>105</v>
      </c>
      <c r="S26" s="46">
        <f t="shared" si="14"/>
        <v>360</v>
      </c>
      <c r="T26" s="46">
        <f t="shared" si="15"/>
        <v>185</v>
      </c>
      <c r="U26" s="46">
        <f t="shared" si="16"/>
        <v>0</v>
      </c>
      <c r="V26" s="46">
        <f t="shared" si="17"/>
        <v>0</v>
      </c>
    </row>
    <row r="27" spans="1:22" ht="15.6">
      <c r="A27" s="44">
        <v>15</v>
      </c>
      <c r="B27" s="45">
        <f ca="1">EDATE(Debts!$S$13,A27-1)</f>
        <v>46753</v>
      </c>
      <c r="C27" s="46">
        <v>0</v>
      </c>
      <c r="D27" s="46">
        <f t="shared" si="1"/>
        <v>650</v>
      </c>
      <c r="E27" s="46">
        <f t="shared" si="2"/>
        <v>128.62</v>
      </c>
      <c r="F27" s="46">
        <f t="shared" si="0"/>
        <v>13151.67</v>
      </c>
      <c r="G27" s="46">
        <f t="shared" si="3"/>
        <v>0</v>
      </c>
      <c r="H27" s="46">
        <f t="shared" si="4"/>
        <v>0</v>
      </c>
      <c r="I27" s="47">
        <f t="shared" si="5"/>
        <v>0</v>
      </c>
      <c r="J27" s="46">
        <f t="shared" si="6"/>
        <v>290</v>
      </c>
      <c r="K27" s="46">
        <f t="shared" si="7"/>
        <v>56.45</v>
      </c>
      <c r="L27" s="47">
        <f t="shared" si="8"/>
        <v>2476.9699999999998</v>
      </c>
      <c r="M27" s="46">
        <f t="shared" si="9"/>
        <v>360</v>
      </c>
      <c r="N27" s="46">
        <f t="shared" si="10"/>
        <v>72.17</v>
      </c>
      <c r="O27" s="47">
        <f t="shared" si="11"/>
        <v>10674.7</v>
      </c>
      <c r="P27" s="46">
        <f>MAX(0,Debts!$S$12+C27-SUM(Q27,R27,S27))</f>
        <v>185</v>
      </c>
      <c r="Q27" s="46">
        <f t="shared" si="12"/>
        <v>0</v>
      </c>
      <c r="R27" s="46">
        <f t="shared" si="13"/>
        <v>105</v>
      </c>
      <c r="S27" s="46">
        <f t="shared" si="14"/>
        <v>360</v>
      </c>
      <c r="T27" s="46">
        <f t="shared" si="15"/>
        <v>185</v>
      </c>
      <c r="U27" s="46">
        <f t="shared" si="16"/>
        <v>0</v>
      </c>
      <c r="V27" s="46">
        <f t="shared" si="17"/>
        <v>0</v>
      </c>
    </row>
    <row r="28" spans="1:22" ht="15.6">
      <c r="A28" s="44">
        <v>16</v>
      </c>
      <c r="B28" s="45">
        <f ca="1">EDATE(Debts!$S$13,A28-1)</f>
        <v>46784</v>
      </c>
      <c r="C28" s="46">
        <v>0</v>
      </c>
      <c r="D28" s="46">
        <f t="shared" si="1"/>
        <v>650</v>
      </c>
      <c r="E28" s="46">
        <f t="shared" si="2"/>
        <v>121.86</v>
      </c>
      <c r="F28" s="46">
        <f t="shared" si="0"/>
        <v>12623.529999999999</v>
      </c>
      <c r="G28" s="46">
        <f t="shared" si="3"/>
        <v>0</v>
      </c>
      <c r="H28" s="46">
        <f t="shared" si="4"/>
        <v>0</v>
      </c>
      <c r="I28" s="47">
        <f t="shared" si="5"/>
        <v>0</v>
      </c>
      <c r="J28" s="46">
        <f t="shared" si="6"/>
        <v>290</v>
      </c>
      <c r="K28" s="46">
        <f t="shared" si="7"/>
        <v>51.58</v>
      </c>
      <c r="L28" s="47">
        <f t="shared" si="8"/>
        <v>2238.5500000000002</v>
      </c>
      <c r="M28" s="46">
        <f t="shared" si="9"/>
        <v>360</v>
      </c>
      <c r="N28" s="46">
        <f t="shared" si="10"/>
        <v>70.28</v>
      </c>
      <c r="O28" s="47">
        <f t="shared" si="11"/>
        <v>10384.98</v>
      </c>
      <c r="P28" s="46">
        <f>MAX(0,Debts!$S$12+C28-SUM(Q28,R28,S28))</f>
        <v>185</v>
      </c>
      <c r="Q28" s="46">
        <f t="shared" si="12"/>
        <v>0</v>
      </c>
      <c r="R28" s="46">
        <f t="shared" si="13"/>
        <v>105</v>
      </c>
      <c r="S28" s="46">
        <f t="shared" si="14"/>
        <v>360</v>
      </c>
      <c r="T28" s="46">
        <f t="shared" si="15"/>
        <v>185</v>
      </c>
      <c r="U28" s="46">
        <f t="shared" si="16"/>
        <v>0</v>
      </c>
      <c r="V28" s="46">
        <f t="shared" si="17"/>
        <v>0</v>
      </c>
    </row>
    <row r="29" spans="1:22" ht="15.6">
      <c r="A29" s="44">
        <v>17</v>
      </c>
      <c r="B29" s="45">
        <f ca="1">EDATE(Debts!$S$13,A29-1)</f>
        <v>46813</v>
      </c>
      <c r="C29" s="46">
        <v>0</v>
      </c>
      <c r="D29" s="46">
        <f t="shared" si="1"/>
        <v>650</v>
      </c>
      <c r="E29" s="46">
        <f t="shared" si="2"/>
        <v>114.99000000000001</v>
      </c>
      <c r="F29" s="46">
        <f t="shared" si="0"/>
        <v>12088.52</v>
      </c>
      <c r="G29" s="46">
        <f t="shared" si="3"/>
        <v>0</v>
      </c>
      <c r="H29" s="46">
        <f t="shared" si="4"/>
        <v>0</v>
      </c>
      <c r="I29" s="47">
        <f t="shared" si="5"/>
        <v>0</v>
      </c>
      <c r="J29" s="46">
        <f t="shared" si="6"/>
        <v>290</v>
      </c>
      <c r="K29" s="46">
        <f t="shared" si="7"/>
        <v>46.62</v>
      </c>
      <c r="L29" s="47">
        <f t="shared" si="8"/>
        <v>1995.17</v>
      </c>
      <c r="M29" s="46">
        <f t="shared" si="9"/>
        <v>360</v>
      </c>
      <c r="N29" s="46">
        <f t="shared" si="10"/>
        <v>68.37</v>
      </c>
      <c r="O29" s="47">
        <f t="shared" si="11"/>
        <v>10093.35</v>
      </c>
      <c r="P29" s="46">
        <f>MAX(0,Debts!$S$12+C29-SUM(Q29,R29,S29))</f>
        <v>185</v>
      </c>
      <c r="Q29" s="46">
        <f t="shared" si="12"/>
        <v>0</v>
      </c>
      <c r="R29" s="46">
        <f t="shared" si="13"/>
        <v>105</v>
      </c>
      <c r="S29" s="46">
        <f t="shared" si="14"/>
        <v>360</v>
      </c>
      <c r="T29" s="46">
        <f t="shared" si="15"/>
        <v>185</v>
      </c>
      <c r="U29" s="46">
        <f t="shared" si="16"/>
        <v>0</v>
      </c>
      <c r="V29" s="46">
        <f t="shared" si="17"/>
        <v>0</v>
      </c>
    </row>
    <row r="30" spans="1:22" ht="15.6">
      <c r="A30" s="44">
        <v>18</v>
      </c>
      <c r="B30" s="45">
        <f ca="1">EDATE(Debts!$S$13,A30-1)</f>
        <v>46844</v>
      </c>
      <c r="C30" s="46">
        <v>0</v>
      </c>
      <c r="D30" s="46">
        <f t="shared" si="1"/>
        <v>650</v>
      </c>
      <c r="E30" s="46">
        <f t="shared" si="2"/>
        <v>108</v>
      </c>
      <c r="F30" s="46">
        <f t="shared" si="0"/>
        <v>11546.519999999999</v>
      </c>
      <c r="G30" s="46">
        <f t="shared" si="3"/>
        <v>0</v>
      </c>
      <c r="H30" s="46">
        <f t="shared" si="4"/>
        <v>0</v>
      </c>
      <c r="I30" s="47">
        <f t="shared" si="5"/>
        <v>0</v>
      </c>
      <c r="J30" s="46">
        <f t="shared" si="6"/>
        <v>290</v>
      </c>
      <c r="K30" s="46">
        <f t="shared" si="7"/>
        <v>41.55</v>
      </c>
      <c r="L30" s="47">
        <f t="shared" si="8"/>
        <v>1746.72</v>
      </c>
      <c r="M30" s="46">
        <f t="shared" si="9"/>
        <v>360</v>
      </c>
      <c r="N30" s="46">
        <f t="shared" si="10"/>
        <v>66.45</v>
      </c>
      <c r="O30" s="47">
        <f t="shared" si="11"/>
        <v>9799.7999999999993</v>
      </c>
      <c r="P30" s="46">
        <f>MAX(0,Debts!$S$12+C30-SUM(Q30,R30,S30))</f>
        <v>185</v>
      </c>
      <c r="Q30" s="46">
        <f t="shared" si="12"/>
        <v>0</v>
      </c>
      <c r="R30" s="46">
        <f t="shared" si="13"/>
        <v>105</v>
      </c>
      <c r="S30" s="46">
        <f t="shared" si="14"/>
        <v>360</v>
      </c>
      <c r="T30" s="46">
        <f t="shared" si="15"/>
        <v>185</v>
      </c>
      <c r="U30" s="46">
        <f t="shared" si="16"/>
        <v>0</v>
      </c>
      <c r="V30" s="46">
        <f t="shared" si="17"/>
        <v>0</v>
      </c>
    </row>
    <row r="31" spans="1:22" ht="15.6">
      <c r="A31" s="44">
        <v>19</v>
      </c>
      <c r="B31" s="45">
        <f ca="1">EDATE(Debts!$S$13,A31-1)</f>
        <v>46874</v>
      </c>
      <c r="C31" s="46">
        <v>0</v>
      </c>
      <c r="D31" s="46">
        <f t="shared" si="1"/>
        <v>650</v>
      </c>
      <c r="E31" s="46">
        <f t="shared" si="2"/>
        <v>100.9</v>
      </c>
      <c r="F31" s="46">
        <f t="shared" si="0"/>
        <v>10997.42</v>
      </c>
      <c r="G31" s="46">
        <f t="shared" si="3"/>
        <v>0</v>
      </c>
      <c r="H31" s="46">
        <f t="shared" si="4"/>
        <v>0</v>
      </c>
      <c r="I31" s="47">
        <f t="shared" si="5"/>
        <v>0</v>
      </c>
      <c r="J31" s="46">
        <f t="shared" si="6"/>
        <v>290</v>
      </c>
      <c r="K31" s="46">
        <f t="shared" si="7"/>
        <v>36.380000000000003</v>
      </c>
      <c r="L31" s="47">
        <f t="shared" si="8"/>
        <v>1493.1</v>
      </c>
      <c r="M31" s="46">
        <f t="shared" si="9"/>
        <v>360</v>
      </c>
      <c r="N31" s="46">
        <f t="shared" si="10"/>
        <v>64.52</v>
      </c>
      <c r="O31" s="47">
        <f t="shared" si="11"/>
        <v>9504.32</v>
      </c>
      <c r="P31" s="46">
        <f>MAX(0,Debts!$S$12+C31-SUM(Q31,R31,S31))</f>
        <v>185</v>
      </c>
      <c r="Q31" s="46">
        <f t="shared" si="12"/>
        <v>0</v>
      </c>
      <c r="R31" s="46">
        <f t="shared" si="13"/>
        <v>105</v>
      </c>
      <c r="S31" s="46">
        <f t="shared" si="14"/>
        <v>360</v>
      </c>
      <c r="T31" s="46">
        <f t="shared" si="15"/>
        <v>185</v>
      </c>
      <c r="U31" s="46">
        <f t="shared" si="16"/>
        <v>0</v>
      </c>
      <c r="V31" s="46">
        <f t="shared" si="17"/>
        <v>0</v>
      </c>
    </row>
    <row r="32" spans="1:22" ht="15.6">
      <c r="A32" s="44">
        <v>20</v>
      </c>
      <c r="B32" s="45">
        <f ca="1">EDATE(Debts!$S$13,A32-1)</f>
        <v>46905</v>
      </c>
      <c r="C32" s="46">
        <v>0</v>
      </c>
      <c r="D32" s="46">
        <f t="shared" si="1"/>
        <v>650</v>
      </c>
      <c r="E32" s="46">
        <f t="shared" si="2"/>
        <v>93.66</v>
      </c>
      <c r="F32" s="46">
        <f t="shared" si="0"/>
        <v>10441.08</v>
      </c>
      <c r="G32" s="46">
        <f t="shared" si="3"/>
        <v>0</v>
      </c>
      <c r="H32" s="46">
        <f t="shared" si="4"/>
        <v>0</v>
      </c>
      <c r="I32" s="47">
        <f t="shared" si="5"/>
        <v>0</v>
      </c>
      <c r="J32" s="46">
        <f t="shared" si="6"/>
        <v>290</v>
      </c>
      <c r="K32" s="46">
        <f t="shared" si="7"/>
        <v>31.09</v>
      </c>
      <c r="L32" s="47">
        <f t="shared" si="8"/>
        <v>1234.19</v>
      </c>
      <c r="M32" s="46">
        <f t="shared" si="9"/>
        <v>360</v>
      </c>
      <c r="N32" s="46">
        <f t="shared" si="10"/>
        <v>62.57</v>
      </c>
      <c r="O32" s="47">
        <f t="shared" si="11"/>
        <v>9206.89</v>
      </c>
      <c r="P32" s="46">
        <f>MAX(0,Debts!$S$12+C32-SUM(Q32,R32,S32))</f>
        <v>185</v>
      </c>
      <c r="Q32" s="46">
        <f t="shared" si="12"/>
        <v>0</v>
      </c>
      <c r="R32" s="46">
        <f t="shared" si="13"/>
        <v>105</v>
      </c>
      <c r="S32" s="46">
        <f t="shared" si="14"/>
        <v>360</v>
      </c>
      <c r="T32" s="46">
        <f t="shared" si="15"/>
        <v>185</v>
      </c>
      <c r="U32" s="46">
        <f t="shared" si="16"/>
        <v>0</v>
      </c>
      <c r="V32" s="46">
        <f t="shared" si="17"/>
        <v>0</v>
      </c>
    </row>
    <row r="33" spans="1:22" ht="15.6">
      <c r="A33" s="44">
        <v>21</v>
      </c>
      <c r="B33" s="45">
        <f ca="1">EDATE(Debts!$S$13,A33-1)</f>
        <v>46935</v>
      </c>
      <c r="C33" s="46">
        <v>0</v>
      </c>
      <c r="D33" s="46">
        <f t="shared" si="1"/>
        <v>650</v>
      </c>
      <c r="E33" s="46">
        <f t="shared" si="2"/>
        <v>86.31</v>
      </c>
      <c r="F33" s="46">
        <f t="shared" si="0"/>
        <v>9877.39</v>
      </c>
      <c r="G33" s="46">
        <f t="shared" si="3"/>
        <v>0</v>
      </c>
      <c r="H33" s="46">
        <f t="shared" si="4"/>
        <v>0</v>
      </c>
      <c r="I33" s="47">
        <f t="shared" si="5"/>
        <v>0</v>
      </c>
      <c r="J33" s="46">
        <f t="shared" si="6"/>
        <v>290</v>
      </c>
      <c r="K33" s="46">
        <f t="shared" si="7"/>
        <v>25.7</v>
      </c>
      <c r="L33" s="47">
        <f t="shared" si="8"/>
        <v>969.89</v>
      </c>
      <c r="M33" s="46">
        <f t="shared" si="9"/>
        <v>360</v>
      </c>
      <c r="N33" s="46">
        <f t="shared" si="10"/>
        <v>60.61</v>
      </c>
      <c r="O33" s="47">
        <f t="shared" si="11"/>
        <v>8907.5</v>
      </c>
      <c r="P33" s="46">
        <f>MAX(0,Debts!$S$12+C33-SUM(Q33,R33,S33))</f>
        <v>185</v>
      </c>
      <c r="Q33" s="46">
        <f t="shared" si="12"/>
        <v>0</v>
      </c>
      <c r="R33" s="46">
        <f t="shared" si="13"/>
        <v>105</v>
      </c>
      <c r="S33" s="46">
        <f t="shared" si="14"/>
        <v>360</v>
      </c>
      <c r="T33" s="46">
        <f t="shared" si="15"/>
        <v>185</v>
      </c>
      <c r="U33" s="46">
        <f t="shared" si="16"/>
        <v>0</v>
      </c>
      <c r="V33" s="46">
        <f t="shared" si="17"/>
        <v>0</v>
      </c>
    </row>
    <row r="34" spans="1:22" ht="15.6">
      <c r="A34" s="44">
        <v>22</v>
      </c>
      <c r="B34" s="45">
        <f ca="1">EDATE(Debts!$S$13,A34-1)</f>
        <v>46966</v>
      </c>
      <c r="C34" s="46">
        <v>0</v>
      </c>
      <c r="D34" s="46">
        <f t="shared" si="1"/>
        <v>650</v>
      </c>
      <c r="E34" s="46">
        <f t="shared" si="2"/>
        <v>78.84</v>
      </c>
      <c r="F34" s="46">
        <f t="shared" si="0"/>
        <v>9306.23</v>
      </c>
      <c r="G34" s="46">
        <f t="shared" si="3"/>
        <v>0</v>
      </c>
      <c r="H34" s="46">
        <f t="shared" si="4"/>
        <v>0</v>
      </c>
      <c r="I34" s="47">
        <f t="shared" si="5"/>
        <v>0</v>
      </c>
      <c r="J34" s="46">
        <f t="shared" si="6"/>
        <v>290</v>
      </c>
      <c r="K34" s="46">
        <f t="shared" si="7"/>
        <v>20.2</v>
      </c>
      <c r="L34" s="47">
        <f t="shared" si="8"/>
        <v>700.09</v>
      </c>
      <c r="M34" s="46">
        <f t="shared" si="9"/>
        <v>360</v>
      </c>
      <c r="N34" s="46">
        <f t="shared" si="10"/>
        <v>58.64</v>
      </c>
      <c r="O34" s="47">
        <f t="shared" si="11"/>
        <v>8606.14</v>
      </c>
      <c r="P34" s="46">
        <f>MAX(0,Debts!$S$12+C34-SUM(Q34,R34,S34))</f>
        <v>185</v>
      </c>
      <c r="Q34" s="46">
        <f t="shared" si="12"/>
        <v>0</v>
      </c>
      <c r="R34" s="46">
        <f t="shared" si="13"/>
        <v>105</v>
      </c>
      <c r="S34" s="46">
        <f t="shared" si="14"/>
        <v>360</v>
      </c>
      <c r="T34" s="46">
        <f t="shared" si="15"/>
        <v>185</v>
      </c>
      <c r="U34" s="46">
        <f t="shared" si="16"/>
        <v>0</v>
      </c>
      <c r="V34" s="46">
        <f t="shared" si="17"/>
        <v>0</v>
      </c>
    </row>
    <row r="35" spans="1:22" ht="15.6">
      <c r="A35" s="44">
        <v>23</v>
      </c>
      <c r="B35" s="45">
        <f ca="1">EDATE(Debts!$S$13,A35-1)</f>
        <v>46997</v>
      </c>
      <c r="C35" s="46">
        <v>0</v>
      </c>
      <c r="D35" s="46">
        <f t="shared" si="1"/>
        <v>650</v>
      </c>
      <c r="E35" s="46">
        <f t="shared" si="2"/>
        <v>71.239999999999995</v>
      </c>
      <c r="F35" s="46">
        <f t="shared" si="0"/>
        <v>8727.4699999999993</v>
      </c>
      <c r="G35" s="46">
        <f t="shared" si="3"/>
        <v>0</v>
      </c>
      <c r="H35" s="46">
        <f t="shared" si="4"/>
        <v>0</v>
      </c>
      <c r="I35" s="47">
        <f t="shared" si="5"/>
        <v>0</v>
      </c>
      <c r="J35" s="46">
        <f t="shared" si="6"/>
        <v>290</v>
      </c>
      <c r="K35" s="46">
        <f t="shared" si="7"/>
        <v>14.58</v>
      </c>
      <c r="L35" s="47">
        <f t="shared" si="8"/>
        <v>424.67</v>
      </c>
      <c r="M35" s="46">
        <f t="shared" si="9"/>
        <v>360</v>
      </c>
      <c r="N35" s="46">
        <f t="shared" si="10"/>
        <v>56.66</v>
      </c>
      <c r="O35" s="47">
        <f t="shared" si="11"/>
        <v>8302.7999999999993</v>
      </c>
      <c r="P35" s="46">
        <f>MAX(0,Debts!$S$12+C35-SUM(Q35,R35,S35))</f>
        <v>185</v>
      </c>
      <c r="Q35" s="46">
        <f t="shared" si="12"/>
        <v>0</v>
      </c>
      <c r="R35" s="46">
        <f t="shared" si="13"/>
        <v>105</v>
      </c>
      <c r="S35" s="46">
        <f t="shared" si="14"/>
        <v>360</v>
      </c>
      <c r="T35" s="46">
        <f t="shared" si="15"/>
        <v>185</v>
      </c>
      <c r="U35" s="46">
        <f t="shared" si="16"/>
        <v>0</v>
      </c>
      <c r="V35" s="46">
        <f t="shared" si="17"/>
        <v>0</v>
      </c>
    </row>
    <row r="36" spans="1:22" ht="15.6">
      <c r="A36" s="44">
        <v>24</v>
      </c>
      <c r="B36" s="45">
        <f ca="1">EDATE(Debts!$S$13,A36-1)</f>
        <v>47027</v>
      </c>
      <c r="C36" s="46">
        <v>0</v>
      </c>
      <c r="D36" s="46">
        <f t="shared" si="1"/>
        <v>650</v>
      </c>
      <c r="E36" s="46">
        <f t="shared" si="2"/>
        <v>63.5</v>
      </c>
      <c r="F36" s="46">
        <f t="shared" si="0"/>
        <v>8140.97</v>
      </c>
      <c r="G36" s="46">
        <f t="shared" si="3"/>
        <v>0</v>
      </c>
      <c r="H36" s="46">
        <f t="shared" si="4"/>
        <v>0</v>
      </c>
      <c r="I36" s="47">
        <f t="shared" si="5"/>
        <v>0</v>
      </c>
      <c r="J36" s="46">
        <f t="shared" si="6"/>
        <v>290</v>
      </c>
      <c r="K36" s="46">
        <f t="shared" si="7"/>
        <v>8.84</v>
      </c>
      <c r="L36" s="47">
        <f t="shared" si="8"/>
        <v>143.51</v>
      </c>
      <c r="M36" s="46">
        <f t="shared" si="9"/>
        <v>360</v>
      </c>
      <c r="N36" s="46">
        <f t="shared" si="10"/>
        <v>54.66</v>
      </c>
      <c r="O36" s="47">
        <f t="shared" si="11"/>
        <v>7997.46</v>
      </c>
      <c r="P36" s="46">
        <f>MAX(0,Debts!$S$12+C36-SUM(Q36,R36,S36))</f>
        <v>185</v>
      </c>
      <c r="Q36" s="46">
        <f t="shared" si="12"/>
        <v>0</v>
      </c>
      <c r="R36" s="46">
        <f t="shared" si="13"/>
        <v>105</v>
      </c>
      <c r="S36" s="46">
        <f t="shared" si="14"/>
        <v>360</v>
      </c>
      <c r="T36" s="46">
        <f t="shared" si="15"/>
        <v>185</v>
      </c>
      <c r="U36" s="46">
        <f t="shared" si="16"/>
        <v>0</v>
      </c>
      <c r="V36" s="46">
        <f t="shared" si="17"/>
        <v>0</v>
      </c>
    </row>
    <row r="37" spans="1:22" ht="15.6">
      <c r="A37" s="44">
        <v>25</v>
      </c>
      <c r="B37" s="45">
        <f ca="1">EDATE(Debts!$S$13,A37-1)</f>
        <v>47058</v>
      </c>
      <c r="C37" s="46">
        <v>0</v>
      </c>
      <c r="D37" s="46">
        <f t="shared" si="1"/>
        <v>650</v>
      </c>
      <c r="E37" s="46">
        <f t="shared" si="2"/>
        <v>55.64</v>
      </c>
      <c r="F37" s="46">
        <f t="shared" si="0"/>
        <v>7546.61</v>
      </c>
      <c r="G37" s="46">
        <f t="shared" si="3"/>
        <v>0</v>
      </c>
      <c r="H37" s="46">
        <f t="shared" si="4"/>
        <v>0</v>
      </c>
      <c r="I37" s="47">
        <f t="shared" si="5"/>
        <v>0</v>
      </c>
      <c r="J37" s="46">
        <f t="shared" si="6"/>
        <v>146.5</v>
      </c>
      <c r="K37" s="46">
        <f t="shared" si="7"/>
        <v>2.99</v>
      </c>
      <c r="L37" s="47">
        <f t="shared" si="8"/>
        <v>0</v>
      </c>
      <c r="M37" s="46">
        <f t="shared" si="9"/>
        <v>503.5</v>
      </c>
      <c r="N37" s="46">
        <f t="shared" si="10"/>
        <v>52.65</v>
      </c>
      <c r="O37" s="47">
        <f t="shared" si="11"/>
        <v>7546.61</v>
      </c>
      <c r="P37" s="46">
        <f>MAX(0,Debts!$S$12+C37-SUM(Q37,R37,S37))</f>
        <v>185</v>
      </c>
      <c r="Q37" s="46">
        <f t="shared" si="12"/>
        <v>0</v>
      </c>
      <c r="R37" s="46">
        <f t="shared" si="13"/>
        <v>105</v>
      </c>
      <c r="S37" s="46">
        <f t="shared" si="14"/>
        <v>360</v>
      </c>
      <c r="T37" s="46">
        <f t="shared" si="15"/>
        <v>185</v>
      </c>
      <c r="U37" s="46">
        <f t="shared" si="16"/>
        <v>143.5</v>
      </c>
      <c r="V37" s="46">
        <f t="shared" si="17"/>
        <v>0</v>
      </c>
    </row>
    <row r="38" spans="1:22" ht="15.6">
      <c r="A38" s="44">
        <v>26</v>
      </c>
      <c r="B38" s="45">
        <f ca="1">EDATE(Debts!$S$13,A38-1)</f>
        <v>47088</v>
      </c>
      <c r="C38" s="46">
        <v>0</v>
      </c>
      <c r="D38" s="46">
        <f t="shared" si="1"/>
        <v>650</v>
      </c>
      <c r="E38" s="46">
        <f t="shared" si="2"/>
        <v>49.68</v>
      </c>
      <c r="F38" s="46">
        <f t="shared" si="0"/>
        <v>6946.29</v>
      </c>
      <c r="G38" s="46">
        <f t="shared" si="3"/>
        <v>0</v>
      </c>
      <c r="H38" s="46">
        <f t="shared" si="4"/>
        <v>0</v>
      </c>
      <c r="I38" s="47">
        <f t="shared" si="5"/>
        <v>0</v>
      </c>
      <c r="J38" s="46">
        <f t="shared" si="6"/>
        <v>0</v>
      </c>
      <c r="K38" s="46">
        <f t="shared" si="7"/>
        <v>0</v>
      </c>
      <c r="L38" s="47">
        <f t="shared" si="8"/>
        <v>0</v>
      </c>
      <c r="M38" s="46">
        <f t="shared" si="9"/>
        <v>650</v>
      </c>
      <c r="N38" s="46">
        <f t="shared" si="10"/>
        <v>49.68</v>
      </c>
      <c r="O38" s="47">
        <f t="shared" si="11"/>
        <v>6946.29</v>
      </c>
      <c r="P38" s="46">
        <f>MAX(0,Debts!$S$12+C38-SUM(Q38,R38,S38))</f>
        <v>290</v>
      </c>
      <c r="Q38" s="46">
        <f t="shared" si="12"/>
        <v>0</v>
      </c>
      <c r="R38" s="46">
        <f t="shared" si="13"/>
        <v>0</v>
      </c>
      <c r="S38" s="46">
        <f t="shared" si="14"/>
        <v>360</v>
      </c>
      <c r="T38" s="46">
        <f t="shared" si="15"/>
        <v>290</v>
      </c>
      <c r="U38" s="46">
        <f t="shared" si="16"/>
        <v>290</v>
      </c>
      <c r="V38" s="46">
        <f t="shared" si="17"/>
        <v>0</v>
      </c>
    </row>
    <row r="39" spans="1:22" ht="15.6">
      <c r="A39" s="44">
        <v>27</v>
      </c>
      <c r="B39" s="45">
        <f ca="1">EDATE(Debts!$S$13,A39-1)</f>
        <v>47119</v>
      </c>
      <c r="C39" s="46">
        <v>0</v>
      </c>
      <c r="D39" s="46">
        <f t="shared" si="1"/>
        <v>650</v>
      </c>
      <c r="E39" s="46">
        <f t="shared" si="2"/>
        <v>45.73</v>
      </c>
      <c r="F39" s="46">
        <f t="shared" si="0"/>
        <v>6342.02</v>
      </c>
      <c r="G39" s="46">
        <f t="shared" si="3"/>
        <v>0</v>
      </c>
      <c r="H39" s="46">
        <f t="shared" si="4"/>
        <v>0</v>
      </c>
      <c r="I39" s="47">
        <f t="shared" si="5"/>
        <v>0</v>
      </c>
      <c r="J39" s="46">
        <f t="shared" si="6"/>
        <v>0</v>
      </c>
      <c r="K39" s="46">
        <f t="shared" si="7"/>
        <v>0</v>
      </c>
      <c r="L39" s="47">
        <f t="shared" si="8"/>
        <v>0</v>
      </c>
      <c r="M39" s="46">
        <f t="shared" si="9"/>
        <v>650</v>
      </c>
      <c r="N39" s="46">
        <f t="shared" si="10"/>
        <v>45.73</v>
      </c>
      <c r="O39" s="47">
        <f t="shared" si="11"/>
        <v>6342.02</v>
      </c>
      <c r="P39" s="46">
        <f>MAX(0,Debts!$S$12+C39-SUM(Q39,R39,S39))</f>
        <v>290</v>
      </c>
      <c r="Q39" s="46">
        <f t="shared" si="12"/>
        <v>0</v>
      </c>
      <c r="R39" s="46">
        <f t="shared" si="13"/>
        <v>0</v>
      </c>
      <c r="S39" s="46">
        <f t="shared" si="14"/>
        <v>360</v>
      </c>
      <c r="T39" s="46">
        <f t="shared" si="15"/>
        <v>290</v>
      </c>
      <c r="U39" s="46">
        <f t="shared" si="16"/>
        <v>290</v>
      </c>
      <c r="V39" s="46">
        <f t="shared" si="17"/>
        <v>0</v>
      </c>
    </row>
    <row r="40" spans="1:22" ht="15.6">
      <c r="A40" s="44">
        <v>28</v>
      </c>
      <c r="B40" s="45">
        <f ca="1">EDATE(Debts!$S$13,A40-1)</f>
        <v>47150</v>
      </c>
      <c r="C40" s="46">
        <v>0</v>
      </c>
      <c r="D40" s="46">
        <f t="shared" si="1"/>
        <v>650</v>
      </c>
      <c r="E40" s="46">
        <f t="shared" si="2"/>
        <v>41.75</v>
      </c>
      <c r="F40" s="46">
        <f t="shared" si="0"/>
        <v>5733.77</v>
      </c>
      <c r="G40" s="46">
        <f t="shared" si="3"/>
        <v>0</v>
      </c>
      <c r="H40" s="46">
        <f t="shared" si="4"/>
        <v>0</v>
      </c>
      <c r="I40" s="47">
        <f t="shared" si="5"/>
        <v>0</v>
      </c>
      <c r="J40" s="46">
        <f t="shared" si="6"/>
        <v>0</v>
      </c>
      <c r="K40" s="46">
        <f t="shared" si="7"/>
        <v>0</v>
      </c>
      <c r="L40" s="47">
        <f t="shared" si="8"/>
        <v>0</v>
      </c>
      <c r="M40" s="46">
        <f t="shared" si="9"/>
        <v>650</v>
      </c>
      <c r="N40" s="46">
        <f t="shared" si="10"/>
        <v>41.75</v>
      </c>
      <c r="O40" s="47">
        <f t="shared" si="11"/>
        <v>5733.77</v>
      </c>
      <c r="P40" s="46">
        <f>MAX(0,Debts!$S$12+C40-SUM(Q40,R40,S40))</f>
        <v>290</v>
      </c>
      <c r="Q40" s="46">
        <f t="shared" si="12"/>
        <v>0</v>
      </c>
      <c r="R40" s="46">
        <f t="shared" si="13"/>
        <v>0</v>
      </c>
      <c r="S40" s="46">
        <f t="shared" si="14"/>
        <v>360</v>
      </c>
      <c r="T40" s="46">
        <f t="shared" si="15"/>
        <v>290</v>
      </c>
      <c r="U40" s="46">
        <f t="shared" si="16"/>
        <v>290</v>
      </c>
      <c r="V40" s="46">
        <f t="shared" si="17"/>
        <v>0</v>
      </c>
    </row>
    <row r="41" spans="1:22" ht="15.6">
      <c r="A41" s="44">
        <v>29</v>
      </c>
      <c r="B41" s="45">
        <f ca="1">EDATE(Debts!$S$13,A41-1)</f>
        <v>47178</v>
      </c>
      <c r="C41" s="46">
        <v>0</v>
      </c>
      <c r="D41" s="46">
        <f t="shared" si="1"/>
        <v>650</v>
      </c>
      <c r="E41" s="46">
        <f t="shared" si="2"/>
        <v>37.75</v>
      </c>
      <c r="F41" s="46">
        <f t="shared" si="0"/>
        <v>5121.5200000000004</v>
      </c>
      <c r="G41" s="46">
        <f t="shared" si="3"/>
        <v>0</v>
      </c>
      <c r="H41" s="46">
        <f t="shared" si="4"/>
        <v>0</v>
      </c>
      <c r="I41" s="47">
        <f t="shared" si="5"/>
        <v>0</v>
      </c>
      <c r="J41" s="46">
        <f t="shared" si="6"/>
        <v>0</v>
      </c>
      <c r="K41" s="46">
        <f t="shared" si="7"/>
        <v>0</v>
      </c>
      <c r="L41" s="47">
        <f t="shared" si="8"/>
        <v>0</v>
      </c>
      <c r="M41" s="46">
        <f t="shared" si="9"/>
        <v>650</v>
      </c>
      <c r="N41" s="46">
        <f t="shared" si="10"/>
        <v>37.75</v>
      </c>
      <c r="O41" s="47">
        <f t="shared" si="11"/>
        <v>5121.5200000000004</v>
      </c>
      <c r="P41" s="46">
        <f>MAX(0,Debts!$S$12+C41-SUM(Q41,R41,S41))</f>
        <v>290</v>
      </c>
      <c r="Q41" s="46">
        <f t="shared" si="12"/>
        <v>0</v>
      </c>
      <c r="R41" s="46">
        <f t="shared" si="13"/>
        <v>0</v>
      </c>
      <c r="S41" s="46">
        <f t="shared" si="14"/>
        <v>360</v>
      </c>
      <c r="T41" s="46">
        <f t="shared" si="15"/>
        <v>290</v>
      </c>
      <c r="U41" s="46">
        <f t="shared" si="16"/>
        <v>290</v>
      </c>
      <c r="V41" s="46">
        <f t="shared" si="17"/>
        <v>0</v>
      </c>
    </row>
    <row r="42" spans="1:22" ht="15.6">
      <c r="A42" s="44">
        <v>30</v>
      </c>
      <c r="B42" s="45">
        <f ca="1">EDATE(Debts!$S$13,A42-1)</f>
        <v>47209</v>
      </c>
      <c r="C42" s="46">
        <v>0</v>
      </c>
      <c r="D42" s="46">
        <f t="shared" si="1"/>
        <v>650</v>
      </c>
      <c r="E42" s="46">
        <f t="shared" si="2"/>
        <v>33.72</v>
      </c>
      <c r="F42" s="46">
        <f t="shared" si="0"/>
        <v>4505.24</v>
      </c>
      <c r="G42" s="46">
        <f t="shared" si="3"/>
        <v>0</v>
      </c>
      <c r="H42" s="46">
        <f t="shared" si="4"/>
        <v>0</v>
      </c>
      <c r="I42" s="47">
        <f t="shared" si="5"/>
        <v>0</v>
      </c>
      <c r="J42" s="46">
        <f t="shared" si="6"/>
        <v>0</v>
      </c>
      <c r="K42" s="46">
        <f t="shared" si="7"/>
        <v>0</v>
      </c>
      <c r="L42" s="47">
        <f t="shared" si="8"/>
        <v>0</v>
      </c>
      <c r="M42" s="46">
        <f t="shared" si="9"/>
        <v>650</v>
      </c>
      <c r="N42" s="46">
        <f t="shared" si="10"/>
        <v>33.72</v>
      </c>
      <c r="O42" s="47">
        <f t="shared" si="11"/>
        <v>4505.24</v>
      </c>
      <c r="P42" s="46">
        <f>MAX(0,Debts!$S$12+C42-SUM(Q42,R42,S42))</f>
        <v>290</v>
      </c>
      <c r="Q42" s="46">
        <f t="shared" si="12"/>
        <v>0</v>
      </c>
      <c r="R42" s="46">
        <f t="shared" si="13"/>
        <v>0</v>
      </c>
      <c r="S42" s="46">
        <f t="shared" si="14"/>
        <v>360</v>
      </c>
      <c r="T42" s="46">
        <f t="shared" si="15"/>
        <v>290</v>
      </c>
      <c r="U42" s="46">
        <f t="shared" si="16"/>
        <v>290</v>
      </c>
      <c r="V42" s="46">
        <f t="shared" si="17"/>
        <v>0</v>
      </c>
    </row>
    <row r="43" spans="1:22" ht="15.6">
      <c r="A43" s="44">
        <v>31</v>
      </c>
      <c r="B43" s="45">
        <f ca="1">EDATE(Debts!$S$13,A43-1)</f>
        <v>47239</v>
      </c>
      <c r="C43" s="46">
        <v>0</v>
      </c>
      <c r="D43" s="46">
        <f t="shared" si="1"/>
        <v>650</v>
      </c>
      <c r="E43" s="46">
        <f t="shared" si="2"/>
        <v>29.66</v>
      </c>
      <c r="F43" s="46">
        <f t="shared" si="0"/>
        <v>3884.9</v>
      </c>
      <c r="G43" s="46">
        <f t="shared" si="3"/>
        <v>0</v>
      </c>
      <c r="H43" s="46">
        <f t="shared" si="4"/>
        <v>0</v>
      </c>
      <c r="I43" s="47">
        <f t="shared" si="5"/>
        <v>0</v>
      </c>
      <c r="J43" s="46">
        <f t="shared" si="6"/>
        <v>0</v>
      </c>
      <c r="K43" s="46">
        <f t="shared" si="7"/>
        <v>0</v>
      </c>
      <c r="L43" s="47">
        <f t="shared" si="8"/>
        <v>0</v>
      </c>
      <c r="M43" s="46">
        <f t="shared" si="9"/>
        <v>650</v>
      </c>
      <c r="N43" s="46">
        <f t="shared" si="10"/>
        <v>29.66</v>
      </c>
      <c r="O43" s="47">
        <f t="shared" si="11"/>
        <v>3884.9</v>
      </c>
      <c r="P43" s="46">
        <f>MAX(0,Debts!$S$12+C43-SUM(Q43,R43,S43))</f>
        <v>290</v>
      </c>
      <c r="Q43" s="46">
        <f t="shared" si="12"/>
        <v>0</v>
      </c>
      <c r="R43" s="46">
        <f t="shared" si="13"/>
        <v>0</v>
      </c>
      <c r="S43" s="46">
        <f t="shared" si="14"/>
        <v>360</v>
      </c>
      <c r="T43" s="46">
        <f t="shared" si="15"/>
        <v>290</v>
      </c>
      <c r="U43" s="46">
        <f t="shared" si="16"/>
        <v>290</v>
      </c>
      <c r="V43" s="46">
        <f t="shared" si="17"/>
        <v>0</v>
      </c>
    </row>
    <row r="44" spans="1:22" ht="15.6">
      <c r="A44" s="44">
        <v>32</v>
      </c>
      <c r="B44" s="45">
        <f ca="1">EDATE(Debts!$S$13,A44-1)</f>
        <v>47270</v>
      </c>
      <c r="C44" s="46">
        <v>0</v>
      </c>
      <c r="D44" s="46">
        <f t="shared" si="1"/>
        <v>650</v>
      </c>
      <c r="E44" s="46">
        <f t="shared" si="2"/>
        <v>25.58</v>
      </c>
      <c r="F44" s="46">
        <f t="shared" ref="F44:F75" si="18">SUMIF($G$11:$O$11,"Balance",G44:O44)</f>
        <v>3260.48</v>
      </c>
      <c r="G44" s="46">
        <f t="shared" si="3"/>
        <v>0</v>
      </c>
      <c r="H44" s="46">
        <f t="shared" si="4"/>
        <v>0</v>
      </c>
      <c r="I44" s="47">
        <f t="shared" si="5"/>
        <v>0</v>
      </c>
      <c r="J44" s="46">
        <f t="shared" si="6"/>
        <v>0</v>
      </c>
      <c r="K44" s="46">
        <f t="shared" si="7"/>
        <v>0</v>
      </c>
      <c r="L44" s="47">
        <f t="shared" si="8"/>
        <v>0</v>
      </c>
      <c r="M44" s="46">
        <f t="shared" si="9"/>
        <v>650</v>
      </c>
      <c r="N44" s="46">
        <f t="shared" si="10"/>
        <v>25.58</v>
      </c>
      <c r="O44" s="47">
        <f t="shared" si="11"/>
        <v>3260.48</v>
      </c>
      <c r="P44" s="46">
        <f>MAX(0,Debts!$S$12+C44-SUM(Q44,R44,S44))</f>
        <v>290</v>
      </c>
      <c r="Q44" s="46">
        <f t="shared" si="12"/>
        <v>0</v>
      </c>
      <c r="R44" s="46">
        <f t="shared" si="13"/>
        <v>0</v>
      </c>
      <c r="S44" s="46">
        <f t="shared" si="14"/>
        <v>360</v>
      </c>
      <c r="T44" s="46">
        <f t="shared" si="15"/>
        <v>290</v>
      </c>
      <c r="U44" s="46">
        <f t="shared" si="16"/>
        <v>290</v>
      </c>
      <c r="V44" s="46">
        <f t="shared" si="17"/>
        <v>0</v>
      </c>
    </row>
    <row r="45" spans="1:22" ht="15.6">
      <c r="A45" s="44">
        <v>33</v>
      </c>
      <c r="B45" s="45">
        <f ca="1">EDATE(Debts!$S$13,A45-1)</f>
        <v>47300</v>
      </c>
      <c r="C45" s="46">
        <v>0</v>
      </c>
      <c r="D45" s="46">
        <f t="shared" ref="D45:D76" si="19">SUMIF($G$11:$O$11,"Payment",G45:O45)</f>
        <v>650</v>
      </c>
      <c r="E45" s="46">
        <f t="shared" ref="E45:E76" si="20">SUMIF($G$11:$O$11,"Interest",G45:O45)</f>
        <v>21.46</v>
      </c>
      <c r="F45" s="46">
        <f t="shared" si="18"/>
        <v>2631.94</v>
      </c>
      <c r="G45" s="46">
        <f t="shared" ref="G45:G76" si="21">ROUND(Q45+MIN(I44+H45-Q45,P45),2)</f>
        <v>0</v>
      </c>
      <c r="H45" s="46">
        <f t="shared" ref="H45:H76" si="22">ROUND(I44*G$7/1200,2)</f>
        <v>0</v>
      </c>
      <c r="I45" s="47">
        <f t="shared" ref="I45:I76" si="23">ROUND(I44+H45-G45,2)</f>
        <v>0</v>
      </c>
      <c r="J45" s="46">
        <f t="shared" ref="J45:J76" si="24">ROUND(R45+MIN(L44+K45-R45,T45),2)</f>
        <v>0</v>
      </c>
      <c r="K45" s="46">
        <f t="shared" ref="K45:K76" si="25">ROUND(L44*J$7/1200,2)</f>
        <v>0</v>
      </c>
      <c r="L45" s="47">
        <f t="shared" ref="L45:L76" si="26">ROUND(L44+K45-J45,2)</f>
        <v>0</v>
      </c>
      <c r="M45" s="46">
        <f t="shared" ref="M45:M76" si="27">ROUND(S45+MIN(O44+N45-S45,U45),2)</f>
        <v>650</v>
      </c>
      <c r="N45" s="46">
        <f t="shared" ref="N45:N76" si="28">ROUND(O44*M$7/1200,2)</f>
        <v>21.46</v>
      </c>
      <c r="O45" s="47">
        <f t="shared" ref="O45:O76" si="29">ROUND(O44+N45-M45,2)</f>
        <v>2631.94</v>
      </c>
      <c r="P45" s="46">
        <f>MAX(0,Debts!$S$12+C45-SUM(Q45,R45,S45))</f>
        <v>290</v>
      </c>
      <c r="Q45" s="46">
        <f t="shared" ref="Q45:Q76" si="30">MIN(G$8,I44+H45)</f>
        <v>0</v>
      </c>
      <c r="R45" s="46">
        <f t="shared" ref="R45:R76" si="31">MIN(J$8,L44+K45)</f>
        <v>0</v>
      </c>
      <c r="S45" s="46">
        <f t="shared" ref="S45:S76" si="32">MIN(M$8,O44+N45)</f>
        <v>360</v>
      </c>
      <c r="T45" s="46">
        <f t="shared" ref="T45:T76" si="33">ROUND(P45-(G45-Q45),2)</f>
        <v>290</v>
      </c>
      <c r="U45" s="46">
        <f t="shared" ref="U45:U76" si="34">ROUND(T45-(J45-R45),2)</f>
        <v>290</v>
      </c>
      <c r="V45" s="46">
        <f t="shared" ref="V45:V76" si="35">ROUND(U45-(M45-S45),2)</f>
        <v>0</v>
      </c>
    </row>
    <row r="46" spans="1:22" ht="15.6">
      <c r="A46" s="44">
        <v>34</v>
      </c>
      <c r="B46" s="45">
        <f ca="1">EDATE(Debts!$S$13,A46-1)</f>
        <v>47331</v>
      </c>
      <c r="C46" s="46">
        <v>0</v>
      </c>
      <c r="D46" s="46">
        <f t="shared" si="19"/>
        <v>650</v>
      </c>
      <c r="E46" s="46">
        <f t="shared" si="20"/>
        <v>17.329999999999998</v>
      </c>
      <c r="F46" s="46">
        <f t="shared" si="18"/>
        <v>1999.27</v>
      </c>
      <c r="G46" s="46">
        <f t="shared" si="21"/>
        <v>0</v>
      </c>
      <c r="H46" s="46">
        <f t="shared" si="22"/>
        <v>0</v>
      </c>
      <c r="I46" s="47">
        <f t="shared" si="23"/>
        <v>0</v>
      </c>
      <c r="J46" s="46">
        <f t="shared" si="24"/>
        <v>0</v>
      </c>
      <c r="K46" s="46">
        <f t="shared" si="25"/>
        <v>0</v>
      </c>
      <c r="L46" s="47">
        <f t="shared" si="26"/>
        <v>0</v>
      </c>
      <c r="M46" s="46">
        <f t="shared" si="27"/>
        <v>650</v>
      </c>
      <c r="N46" s="46">
        <f t="shared" si="28"/>
        <v>17.329999999999998</v>
      </c>
      <c r="O46" s="47">
        <f t="shared" si="29"/>
        <v>1999.27</v>
      </c>
      <c r="P46" s="46">
        <f>MAX(0,Debts!$S$12+C46-SUM(Q46,R46,S46))</f>
        <v>290</v>
      </c>
      <c r="Q46" s="46">
        <f t="shared" si="30"/>
        <v>0</v>
      </c>
      <c r="R46" s="46">
        <f t="shared" si="31"/>
        <v>0</v>
      </c>
      <c r="S46" s="46">
        <f t="shared" si="32"/>
        <v>360</v>
      </c>
      <c r="T46" s="46">
        <f t="shared" si="33"/>
        <v>290</v>
      </c>
      <c r="U46" s="46">
        <f t="shared" si="34"/>
        <v>290</v>
      </c>
      <c r="V46" s="46">
        <f t="shared" si="35"/>
        <v>0</v>
      </c>
    </row>
    <row r="47" spans="1:22" ht="15.6">
      <c r="A47" s="44">
        <v>35</v>
      </c>
      <c r="B47" s="45">
        <f ca="1">EDATE(Debts!$S$13,A47-1)</f>
        <v>47362</v>
      </c>
      <c r="C47" s="46">
        <v>0</v>
      </c>
      <c r="D47" s="46">
        <f t="shared" si="19"/>
        <v>650</v>
      </c>
      <c r="E47" s="46">
        <f t="shared" si="20"/>
        <v>13.16</v>
      </c>
      <c r="F47" s="46">
        <f t="shared" si="18"/>
        <v>1362.43</v>
      </c>
      <c r="G47" s="46">
        <f t="shared" si="21"/>
        <v>0</v>
      </c>
      <c r="H47" s="46">
        <f t="shared" si="22"/>
        <v>0</v>
      </c>
      <c r="I47" s="47">
        <f t="shared" si="23"/>
        <v>0</v>
      </c>
      <c r="J47" s="46">
        <f t="shared" si="24"/>
        <v>0</v>
      </c>
      <c r="K47" s="46">
        <f t="shared" si="25"/>
        <v>0</v>
      </c>
      <c r="L47" s="47">
        <f t="shared" si="26"/>
        <v>0</v>
      </c>
      <c r="M47" s="46">
        <f t="shared" si="27"/>
        <v>650</v>
      </c>
      <c r="N47" s="46">
        <f t="shared" si="28"/>
        <v>13.16</v>
      </c>
      <c r="O47" s="47">
        <f t="shared" si="29"/>
        <v>1362.43</v>
      </c>
      <c r="P47" s="46">
        <f>MAX(0,Debts!$S$12+C47-SUM(Q47,R47,S47))</f>
        <v>290</v>
      </c>
      <c r="Q47" s="46">
        <f t="shared" si="30"/>
        <v>0</v>
      </c>
      <c r="R47" s="46">
        <f t="shared" si="31"/>
        <v>0</v>
      </c>
      <c r="S47" s="46">
        <f t="shared" si="32"/>
        <v>360</v>
      </c>
      <c r="T47" s="46">
        <f t="shared" si="33"/>
        <v>290</v>
      </c>
      <c r="U47" s="46">
        <f t="shared" si="34"/>
        <v>290</v>
      </c>
      <c r="V47" s="46">
        <f t="shared" si="35"/>
        <v>0</v>
      </c>
    </row>
    <row r="48" spans="1:22" ht="15.6">
      <c r="A48" s="44">
        <v>36</v>
      </c>
      <c r="B48" s="45">
        <f ca="1">EDATE(Debts!$S$13,A48-1)</f>
        <v>47392</v>
      </c>
      <c r="C48" s="46">
        <v>0</v>
      </c>
      <c r="D48" s="46">
        <f t="shared" si="19"/>
        <v>650</v>
      </c>
      <c r="E48" s="46">
        <f t="shared" si="20"/>
        <v>8.9700000000000006</v>
      </c>
      <c r="F48" s="46">
        <f t="shared" si="18"/>
        <v>721.4</v>
      </c>
      <c r="G48" s="46">
        <f t="shared" si="21"/>
        <v>0</v>
      </c>
      <c r="H48" s="46">
        <f t="shared" si="22"/>
        <v>0</v>
      </c>
      <c r="I48" s="47">
        <f t="shared" si="23"/>
        <v>0</v>
      </c>
      <c r="J48" s="46">
        <f t="shared" si="24"/>
        <v>0</v>
      </c>
      <c r="K48" s="46">
        <f t="shared" si="25"/>
        <v>0</v>
      </c>
      <c r="L48" s="47">
        <f t="shared" si="26"/>
        <v>0</v>
      </c>
      <c r="M48" s="46">
        <f t="shared" si="27"/>
        <v>650</v>
      </c>
      <c r="N48" s="46">
        <f t="shared" si="28"/>
        <v>8.9700000000000006</v>
      </c>
      <c r="O48" s="47">
        <f t="shared" si="29"/>
        <v>721.4</v>
      </c>
      <c r="P48" s="46">
        <f>MAX(0,Debts!$S$12+C48-SUM(Q48,R48,S48))</f>
        <v>290</v>
      </c>
      <c r="Q48" s="46">
        <f t="shared" si="30"/>
        <v>0</v>
      </c>
      <c r="R48" s="46">
        <f t="shared" si="31"/>
        <v>0</v>
      </c>
      <c r="S48" s="46">
        <f t="shared" si="32"/>
        <v>360</v>
      </c>
      <c r="T48" s="46">
        <f t="shared" si="33"/>
        <v>290</v>
      </c>
      <c r="U48" s="46">
        <f t="shared" si="34"/>
        <v>290</v>
      </c>
      <c r="V48" s="46">
        <f t="shared" si="35"/>
        <v>0</v>
      </c>
    </row>
    <row r="49" spans="1:22" ht="15.6">
      <c r="A49" s="44">
        <v>37</v>
      </c>
      <c r="B49" s="45">
        <f ca="1">EDATE(Debts!$S$13,A49-1)</f>
        <v>47423</v>
      </c>
      <c r="C49" s="46">
        <v>0</v>
      </c>
      <c r="D49" s="46">
        <f t="shared" si="19"/>
        <v>650</v>
      </c>
      <c r="E49" s="46">
        <f t="shared" si="20"/>
        <v>4.75</v>
      </c>
      <c r="F49" s="46">
        <f t="shared" si="18"/>
        <v>76.150000000000006</v>
      </c>
      <c r="G49" s="46">
        <f t="shared" si="21"/>
        <v>0</v>
      </c>
      <c r="H49" s="46">
        <f t="shared" si="22"/>
        <v>0</v>
      </c>
      <c r="I49" s="47">
        <f t="shared" si="23"/>
        <v>0</v>
      </c>
      <c r="J49" s="46">
        <f t="shared" si="24"/>
        <v>0</v>
      </c>
      <c r="K49" s="46">
        <f t="shared" si="25"/>
        <v>0</v>
      </c>
      <c r="L49" s="47">
        <f t="shared" si="26"/>
        <v>0</v>
      </c>
      <c r="M49" s="46">
        <f t="shared" si="27"/>
        <v>650</v>
      </c>
      <c r="N49" s="46">
        <f t="shared" si="28"/>
        <v>4.75</v>
      </c>
      <c r="O49" s="47">
        <f t="shared" si="29"/>
        <v>76.150000000000006</v>
      </c>
      <c r="P49" s="46">
        <f>MAX(0,Debts!$S$12+C49-SUM(Q49,R49,S49))</f>
        <v>290</v>
      </c>
      <c r="Q49" s="46">
        <f t="shared" si="30"/>
        <v>0</v>
      </c>
      <c r="R49" s="46">
        <f t="shared" si="31"/>
        <v>0</v>
      </c>
      <c r="S49" s="46">
        <f t="shared" si="32"/>
        <v>360</v>
      </c>
      <c r="T49" s="46">
        <f t="shared" si="33"/>
        <v>290</v>
      </c>
      <c r="U49" s="46">
        <f t="shared" si="34"/>
        <v>290</v>
      </c>
      <c r="V49" s="46">
        <f t="shared" si="35"/>
        <v>0</v>
      </c>
    </row>
    <row r="50" spans="1:22" ht="15.6">
      <c r="A50" s="44">
        <v>38</v>
      </c>
      <c r="B50" s="45">
        <f ca="1">EDATE(Debts!$S$13,A50-1)</f>
        <v>47453</v>
      </c>
      <c r="C50" s="46">
        <v>0</v>
      </c>
      <c r="D50" s="46">
        <f t="shared" si="19"/>
        <v>76.650000000000006</v>
      </c>
      <c r="E50" s="46">
        <f t="shared" si="20"/>
        <v>0.5</v>
      </c>
      <c r="F50" s="46">
        <f t="shared" si="18"/>
        <v>0</v>
      </c>
      <c r="G50" s="46">
        <f t="shared" si="21"/>
        <v>0</v>
      </c>
      <c r="H50" s="46">
        <f t="shared" si="22"/>
        <v>0</v>
      </c>
      <c r="I50" s="47">
        <f t="shared" si="23"/>
        <v>0</v>
      </c>
      <c r="J50" s="46">
        <f t="shared" si="24"/>
        <v>0</v>
      </c>
      <c r="K50" s="46">
        <f t="shared" si="25"/>
        <v>0</v>
      </c>
      <c r="L50" s="47">
        <f t="shared" si="26"/>
        <v>0</v>
      </c>
      <c r="M50" s="46">
        <f t="shared" si="27"/>
        <v>76.650000000000006</v>
      </c>
      <c r="N50" s="46">
        <f t="shared" si="28"/>
        <v>0.5</v>
      </c>
      <c r="O50" s="47">
        <f t="shared" si="29"/>
        <v>0</v>
      </c>
      <c r="P50" s="46">
        <f>MAX(0,Debts!$S$12+C50-SUM(Q50,R50,S50))</f>
        <v>573.35</v>
      </c>
      <c r="Q50" s="46">
        <f t="shared" si="30"/>
        <v>0</v>
      </c>
      <c r="R50" s="46">
        <f t="shared" si="31"/>
        <v>0</v>
      </c>
      <c r="S50" s="46">
        <f t="shared" si="32"/>
        <v>76.650000000000006</v>
      </c>
      <c r="T50" s="46">
        <f t="shared" si="33"/>
        <v>573.35</v>
      </c>
      <c r="U50" s="46">
        <f t="shared" si="34"/>
        <v>573.35</v>
      </c>
      <c r="V50" s="46">
        <f t="shared" si="35"/>
        <v>573.35</v>
      </c>
    </row>
    <row r="51" spans="1:22" ht="15.6">
      <c r="A51" s="44">
        <v>39</v>
      </c>
      <c r="B51" s="45">
        <f ca="1">EDATE(Debts!$S$13,A51-1)</f>
        <v>47484</v>
      </c>
      <c r="C51" s="46">
        <v>0</v>
      </c>
      <c r="D51" s="46">
        <f t="shared" si="19"/>
        <v>0</v>
      </c>
      <c r="E51" s="46">
        <f t="shared" si="20"/>
        <v>0</v>
      </c>
      <c r="F51" s="46">
        <f t="shared" si="18"/>
        <v>0</v>
      </c>
      <c r="G51" s="46">
        <f t="shared" si="21"/>
        <v>0</v>
      </c>
      <c r="H51" s="46">
        <f t="shared" si="22"/>
        <v>0</v>
      </c>
      <c r="I51" s="47">
        <f t="shared" si="23"/>
        <v>0</v>
      </c>
      <c r="J51" s="46">
        <f t="shared" si="24"/>
        <v>0</v>
      </c>
      <c r="K51" s="46">
        <f t="shared" si="25"/>
        <v>0</v>
      </c>
      <c r="L51" s="47">
        <f t="shared" si="26"/>
        <v>0</v>
      </c>
      <c r="M51" s="46">
        <f t="shared" si="27"/>
        <v>0</v>
      </c>
      <c r="N51" s="46">
        <f t="shared" si="28"/>
        <v>0</v>
      </c>
      <c r="O51" s="47">
        <f t="shared" si="29"/>
        <v>0</v>
      </c>
      <c r="P51" s="46">
        <f>MAX(0,Debts!$S$12+C51-SUM(Q51,R51,S51))</f>
        <v>650</v>
      </c>
      <c r="Q51" s="46">
        <f t="shared" si="30"/>
        <v>0</v>
      </c>
      <c r="R51" s="46">
        <f t="shared" si="31"/>
        <v>0</v>
      </c>
      <c r="S51" s="46">
        <f t="shared" si="32"/>
        <v>0</v>
      </c>
      <c r="T51" s="46">
        <f t="shared" si="33"/>
        <v>650</v>
      </c>
      <c r="U51" s="46">
        <f t="shared" si="34"/>
        <v>650</v>
      </c>
      <c r="V51" s="46">
        <f t="shared" si="35"/>
        <v>650</v>
      </c>
    </row>
    <row r="52" spans="1:22" ht="15.6">
      <c r="A52" s="44">
        <v>40</v>
      </c>
      <c r="B52" s="45">
        <f ca="1">EDATE(Debts!$S$13,A52-1)</f>
        <v>47515</v>
      </c>
      <c r="C52" s="46">
        <v>0</v>
      </c>
      <c r="D52" s="46">
        <f t="shared" si="19"/>
        <v>0</v>
      </c>
      <c r="E52" s="46">
        <f t="shared" si="20"/>
        <v>0</v>
      </c>
      <c r="F52" s="46">
        <f t="shared" si="18"/>
        <v>0</v>
      </c>
      <c r="G52" s="46">
        <f t="shared" si="21"/>
        <v>0</v>
      </c>
      <c r="H52" s="46">
        <f t="shared" si="22"/>
        <v>0</v>
      </c>
      <c r="I52" s="47">
        <f t="shared" si="23"/>
        <v>0</v>
      </c>
      <c r="J52" s="46">
        <f t="shared" si="24"/>
        <v>0</v>
      </c>
      <c r="K52" s="46">
        <f t="shared" si="25"/>
        <v>0</v>
      </c>
      <c r="L52" s="47">
        <f t="shared" si="26"/>
        <v>0</v>
      </c>
      <c r="M52" s="46">
        <f t="shared" si="27"/>
        <v>0</v>
      </c>
      <c r="N52" s="46">
        <f t="shared" si="28"/>
        <v>0</v>
      </c>
      <c r="O52" s="47">
        <f t="shared" si="29"/>
        <v>0</v>
      </c>
      <c r="P52" s="46">
        <f>MAX(0,Debts!$S$12+C52-SUM(Q52,R52,S52))</f>
        <v>650</v>
      </c>
      <c r="Q52" s="46">
        <f t="shared" si="30"/>
        <v>0</v>
      </c>
      <c r="R52" s="46">
        <f t="shared" si="31"/>
        <v>0</v>
      </c>
      <c r="S52" s="46">
        <f t="shared" si="32"/>
        <v>0</v>
      </c>
      <c r="T52" s="46">
        <f t="shared" si="33"/>
        <v>650</v>
      </c>
      <c r="U52" s="46">
        <f t="shared" si="34"/>
        <v>650</v>
      </c>
      <c r="V52" s="46">
        <f t="shared" si="35"/>
        <v>650</v>
      </c>
    </row>
    <row r="53" spans="1:22" ht="15.6">
      <c r="A53" s="44">
        <v>41</v>
      </c>
      <c r="B53" s="45">
        <f ca="1">EDATE(Debts!$S$13,A53-1)</f>
        <v>47543</v>
      </c>
      <c r="C53" s="46">
        <v>0</v>
      </c>
      <c r="D53" s="46">
        <f t="shared" si="19"/>
        <v>0</v>
      </c>
      <c r="E53" s="46">
        <f t="shared" si="20"/>
        <v>0</v>
      </c>
      <c r="F53" s="46">
        <f t="shared" si="18"/>
        <v>0</v>
      </c>
      <c r="G53" s="46">
        <f t="shared" si="21"/>
        <v>0</v>
      </c>
      <c r="H53" s="46">
        <f t="shared" si="22"/>
        <v>0</v>
      </c>
      <c r="I53" s="47">
        <f t="shared" si="23"/>
        <v>0</v>
      </c>
      <c r="J53" s="46">
        <f t="shared" si="24"/>
        <v>0</v>
      </c>
      <c r="K53" s="46">
        <f t="shared" si="25"/>
        <v>0</v>
      </c>
      <c r="L53" s="47">
        <f t="shared" si="26"/>
        <v>0</v>
      </c>
      <c r="M53" s="46">
        <f t="shared" si="27"/>
        <v>0</v>
      </c>
      <c r="N53" s="46">
        <f t="shared" si="28"/>
        <v>0</v>
      </c>
      <c r="O53" s="47">
        <f t="shared" si="29"/>
        <v>0</v>
      </c>
      <c r="P53" s="46">
        <f>MAX(0,Debts!$S$12+C53-SUM(Q53,R53,S53))</f>
        <v>650</v>
      </c>
      <c r="Q53" s="46">
        <f t="shared" si="30"/>
        <v>0</v>
      </c>
      <c r="R53" s="46">
        <f t="shared" si="31"/>
        <v>0</v>
      </c>
      <c r="S53" s="46">
        <f t="shared" si="32"/>
        <v>0</v>
      </c>
      <c r="T53" s="46">
        <f t="shared" si="33"/>
        <v>650</v>
      </c>
      <c r="U53" s="46">
        <f t="shared" si="34"/>
        <v>650</v>
      </c>
      <c r="V53" s="46">
        <f t="shared" si="35"/>
        <v>650</v>
      </c>
    </row>
    <row r="54" spans="1:22" ht="15.6">
      <c r="A54" s="44">
        <v>42</v>
      </c>
      <c r="B54" s="45">
        <f ca="1">EDATE(Debts!$S$13,A54-1)</f>
        <v>47574</v>
      </c>
      <c r="C54" s="46">
        <v>0</v>
      </c>
      <c r="D54" s="46">
        <f t="shared" si="19"/>
        <v>0</v>
      </c>
      <c r="E54" s="46">
        <f t="shared" si="20"/>
        <v>0</v>
      </c>
      <c r="F54" s="46">
        <f t="shared" si="18"/>
        <v>0</v>
      </c>
      <c r="G54" s="46">
        <f t="shared" si="21"/>
        <v>0</v>
      </c>
      <c r="H54" s="46">
        <f t="shared" si="22"/>
        <v>0</v>
      </c>
      <c r="I54" s="47">
        <f t="shared" si="23"/>
        <v>0</v>
      </c>
      <c r="J54" s="46">
        <f t="shared" si="24"/>
        <v>0</v>
      </c>
      <c r="K54" s="46">
        <f t="shared" si="25"/>
        <v>0</v>
      </c>
      <c r="L54" s="47">
        <f t="shared" si="26"/>
        <v>0</v>
      </c>
      <c r="M54" s="46">
        <f t="shared" si="27"/>
        <v>0</v>
      </c>
      <c r="N54" s="46">
        <f t="shared" si="28"/>
        <v>0</v>
      </c>
      <c r="O54" s="47">
        <f t="shared" si="29"/>
        <v>0</v>
      </c>
      <c r="P54" s="46">
        <f>MAX(0,Debts!$S$12+C54-SUM(Q54,R54,S54))</f>
        <v>650</v>
      </c>
      <c r="Q54" s="46">
        <f t="shared" si="30"/>
        <v>0</v>
      </c>
      <c r="R54" s="46">
        <f t="shared" si="31"/>
        <v>0</v>
      </c>
      <c r="S54" s="46">
        <f t="shared" si="32"/>
        <v>0</v>
      </c>
      <c r="T54" s="46">
        <f t="shared" si="33"/>
        <v>650</v>
      </c>
      <c r="U54" s="46">
        <f t="shared" si="34"/>
        <v>650</v>
      </c>
      <c r="V54" s="46">
        <f t="shared" si="35"/>
        <v>650</v>
      </c>
    </row>
    <row r="55" spans="1:22" ht="15.6">
      <c r="A55" s="44">
        <v>43</v>
      </c>
      <c r="B55" s="45">
        <f ca="1">EDATE(Debts!$S$13,A55-1)</f>
        <v>47604</v>
      </c>
      <c r="C55" s="46">
        <v>0</v>
      </c>
      <c r="D55" s="46">
        <f t="shared" si="19"/>
        <v>0</v>
      </c>
      <c r="E55" s="46">
        <f t="shared" si="20"/>
        <v>0</v>
      </c>
      <c r="F55" s="46">
        <f t="shared" si="18"/>
        <v>0</v>
      </c>
      <c r="G55" s="46">
        <f t="shared" si="21"/>
        <v>0</v>
      </c>
      <c r="H55" s="46">
        <f t="shared" si="22"/>
        <v>0</v>
      </c>
      <c r="I55" s="47">
        <f t="shared" si="23"/>
        <v>0</v>
      </c>
      <c r="J55" s="46">
        <f t="shared" si="24"/>
        <v>0</v>
      </c>
      <c r="K55" s="46">
        <f t="shared" si="25"/>
        <v>0</v>
      </c>
      <c r="L55" s="47">
        <f t="shared" si="26"/>
        <v>0</v>
      </c>
      <c r="M55" s="46">
        <f t="shared" si="27"/>
        <v>0</v>
      </c>
      <c r="N55" s="46">
        <f t="shared" si="28"/>
        <v>0</v>
      </c>
      <c r="O55" s="47">
        <f t="shared" si="29"/>
        <v>0</v>
      </c>
      <c r="P55" s="46">
        <f>MAX(0,Debts!$S$12+C55-SUM(Q55,R55,S55))</f>
        <v>650</v>
      </c>
      <c r="Q55" s="46">
        <f t="shared" si="30"/>
        <v>0</v>
      </c>
      <c r="R55" s="46">
        <f t="shared" si="31"/>
        <v>0</v>
      </c>
      <c r="S55" s="46">
        <f t="shared" si="32"/>
        <v>0</v>
      </c>
      <c r="T55" s="46">
        <f t="shared" si="33"/>
        <v>650</v>
      </c>
      <c r="U55" s="46">
        <f t="shared" si="34"/>
        <v>650</v>
      </c>
      <c r="V55" s="46">
        <f t="shared" si="35"/>
        <v>650</v>
      </c>
    </row>
    <row r="56" spans="1:22" ht="15.6">
      <c r="A56" s="44">
        <v>44</v>
      </c>
      <c r="B56" s="45">
        <f ca="1">EDATE(Debts!$S$13,A56-1)</f>
        <v>47635</v>
      </c>
      <c r="C56" s="46">
        <v>0</v>
      </c>
      <c r="D56" s="46">
        <f t="shared" si="19"/>
        <v>0</v>
      </c>
      <c r="E56" s="46">
        <f t="shared" si="20"/>
        <v>0</v>
      </c>
      <c r="F56" s="46">
        <f t="shared" si="18"/>
        <v>0</v>
      </c>
      <c r="G56" s="46">
        <f t="shared" si="21"/>
        <v>0</v>
      </c>
      <c r="H56" s="46">
        <f t="shared" si="22"/>
        <v>0</v>
      </c>
      <c r="I56" s="47">
        <f t="shared" si="23"/>
        <v>0</v>
      </c>
      <c r="J56" s="46">
        <f t="shared" si="24"/>
        <v>0</v>
      </c>
      <c r="K56" s="46">
        <f t="shared" si="25"/>
        <v>0</v>
      </c>
      <c r="L56" s="47">
        <f t="shared" si="26"/>
        <v>0</v>
      </c>
      <c r="M56" s="46">
        <f t="shared" si="27"/>
        <v>0</v>
      </c>
      <c r="N56" s="46">
        <f t="shared" si="28"/>
        <v>0</v>
      </c>
      <c r="O56" s="47">
        <f t="shared" si="29"/>
        <v>0</v>
      </c>
      <c r="P56" s="46">
        <f>MAX(0,Debts!$S$12+C56-SUM(Q56,R56,S56))</f>
        <v>650</v>
      </c>
      <c r="Q56" s="46">
        <f t="shared" si="30"/>
        <v>0</v>
      </c>
      <c r="R56" s="46">
        <f t="shared" si="31"/>
        <v>0</v>
      </c>
      <c r="S56" s="46">
        <f t="shared" si="32"/>
        <v>0</v>
      </c>
      <c r="T56" s="46">
        <f t="shared" si="33"/>
        <v>650</v>
      </c>
      <c r="U56" s="46">
        <f t="shared" si="34"/>
        <v>650</v>
      </c>
      <c r="V56" s="46">
        <f t="shared" si="35"/>
        <v>650</v>
      </c>
    </row>
    <row r="57" spans="1:22" ht="15.6">
      <c r="A57" s="44">
        <v>45</v>
      </c>
      <c r="B57" s="45">
        <f ca="1">EDATE(Debts!$S$13,A57-1)</f>
        <v>47665</v>
      </c>
      <c r="C57" s="46">
        <v>0</v>
      </c>
      <c r="D57" s="46">
        <f t="shared" si="19"/>
        <v>0</v>
      </c>
      <c r="E57" s="46">
        <f t="shared" si="20"/>
        <v>0</v>
      </c>
      <c r="F57" s="46">
        <f t="shared" si="18"/>
        <v>0</v>
      </c>
      <c r="G57" s="46">
        <f t="shared" si="21"/>
        <v>0</v>
      </c>
      <c r="H57" s="46">
        <f t="shared" si="22"/>
        <v>0</v>
      </c>
      <c r="I57" s="47">
        <f t="shared" si="23"/>
        <v>0</v>
      </c>
      <c r="J57" s="46">
        <f t="shared" si="24"/>
        <v>0</v>
      </c>
      <c r="K57" s="46">
        <f t="shared" si="25"/>
        <v>0</v>
      </c>
      <c r="L57" s="47">
        <f t="shared" si="26"/>
        <v>0</v>
      </c>
      <c r="M57" s="46">
        <f t="shared" si="27"/>
        <v>0</v>
      </c>
      <c r="N57" s="46">
        <f t="shared" si="28"/>
        <v>0</v>
      </c>
      <c r="O57" s="47">
        <f t="shared" si="29"/>
        <v>0</v>
      </c>
      <c r="P57" s="46">
        <f>MAX(0,Debts!$S$12+C57-SUM(Q57,R57,S57))</f>
        <v>650</v>
      </c>
      <c r="Q57" s="46">
        <f t="shared" si="30"/>
        <v>0</v>
      </c>
      <c r="R57" s="46">
        <f t="shared" si="31"/>
        <v>0</v>
      </c>
      <c r="S57" s="46">
        <f t="shared" si="32"/>
        <v>0</v>
      </c>
      <c r="T57" s="46">
        <f t="shared" si="33"/>
        <v>650</v>
      </c>
      <c r="U57" s="46">
        <f t="shared" si="34"/>
        <v>650</v>
      </c>
      <c r="V57" s="46">
        <f t="shared" si="35"/>
        <v>650</v>
      </c>
    </row>
    <row r="58" spans="1:22" ht="15.6">
      <c r="A58" s="44">
        <v>46</v>
      </c>
      <c r="B58" s="45">
        <f ca="1">EDATE(Debts!$S$13,A58-1)</f>
        <v>47696</v>
      </c>
      <c r="C58" s="46">
        <v>0</v>
      </c>
      <c r="D58" s="46">
        <f t="shared" si="19"/>
        <v>0</v>
      </c>
      <c r="E58" s="46">
        <f t="shared" si="20"/>
        <v>0</v>
      </c>
      <c r="F58" s="46">
        <f t="shared" si="18"/>
        <v>0</v>
      </c>
      <c r="G58" s="46">
        <f t="shared" si="21"/>
        <v>0</v>
      </c>
      <c r="H58" s="46">
        <f t="shared" si="22"/>
        <v>0</v>
      </c>
      <c r="I58" s="47">
        <f t="shared" si="23"/>
        <v>0</v>
      </c>
      <c r="J58" s="46">
        <f t="shared" si="24"/>
        <v>0</v>
      </c>
      <c r="K58" s="46">
        <f t="shared" si="25"/>
        <v>0</v>
      </c>
      <c r="L58" s="47">
        <f t="shared" si="26"/>
        <v>0</v>
      </c>
      <c r="M58" s="46">
        <f t="shared" si="27"/>
        <v>0</v>
      </c>
      <c r="N58" s="46">
        <f t="shared" si="28"/>
        <v>0</v>
      </c>
      <c r="O58" s="47">
        <f t="shared" si="29"/>
        <v>0</v>
      </c>
      <c r="P58" s="46">
        <f>MAX(0,Debts!$S$12+C58-SUM(Q58,R58,S58))</f>
        <v>650</v>
      </c>
      <c r="Q58" s="46">
        <f t="shared" si="30"/>
        <v>0</v>
      </c>
      <c r="R58" s="46">
        <f t="shared" si="31"/>
        <v>0</v>
      </c>
      <c r="S58" s="46">
        <f t="shared" si="32"/>
        <v>0</v>
      </c>
      <c r="T58" s="46">
        <f t="shared" si="33"/>
        <v>650</v>
      </c>
      <c r="U58" s="46">
        <f t="shared" si="34"/>
        <v>650</v>
      </c>
      <c r="V58" s="46">
        <f t="shared" si="35"/>
        <v>650</v>
      </c>
    </row>
    <row r="59" spans="1:22" ht="15.6">
      <c r="A59" s="44">
        <v>47</v>
      </c>
      <c r="B59" s="45">
        <f ca="1">EDATE(Debts!$S$13,A59-1)</f>
        <v>47727</v>
      </c>
      <c r="C59" s="46">
        <v>0</v>
      </c>
      <c r="D59" s="46">
        <f t="shared" si="19"/>
        <v>0</v>
      </c>
      <c r="E59" s="46">
        <f t="shared" si="20"/>
        <v>0</v>
      </c>
      <c r="F59" s="46">
        <f t="shared" si="18"/>
        <v>0</v>
      </c>
      <c r="G59" s="46">
        <f t="shared" si="21"/>
        <v>0</v>
      </c>
      <c r="H59" s="46">
        <f t="shared" si="22"/>
        <v>0</v>
      </c>
      <c r="I59" s="47">
        <f t="shared" si="23"/>
        <v>0</v>
      </c>
      <c r="J59" s="46">
        <f t="shared" si="24"/>
        <v>0</v>
      </c>
      <c r="K59" s="46">
        <f t="shared" si="25"/>
        <v>0</v>
      </c>
      <c r="L59" s="47">
        <f t="shared" si="26"/>
        <v>0</v>
      </c>
      <c r="M59" s="46">
        <f t="shared" si="27"/>
        <v>0</v>
      </c>
      <c r="N59" s="46">
        <f t="shared" si="28"/>
        <v>0</v>
      </c>
      <c r="O59" s="47">
        <f t="shared" si="29"/>
        <v>0</v>
      </c>
      <c r="P59" s="46">
        <f>MAX(0,Debts!$S$12+C59-SUM(Q59,R59,S59))</f>
        <v>650</v>
      </c>
      <c r="Q59" s="46">
        <f t="shared" si="30"/>
        <v>0</v>
      </c>
      <c r="R59" s="46">
        <f t="shared" si="31"/>
        <v>0</v>
      </c>
      <c r="S59" s="46">
        <f t="shared" si="32"/>
        <v>0</v>
      </c>
      <c r="T59" s="46">
        <f t="shared" si="33"/>
        <v>650</v>
      </c>
      <c r="U59" s="46">
        <f t="shared" si="34"/>
        <v>650</v>
      </c>
      <c r="V59" s="46">
        <f t="shared" si="35"/>
        <v>650</v>
      </c>
    </row>
    <row r="60" spans="1:22" ht="15.6">
      <c r="A60" s="44">
        <v>48</v>
      </c>
      <c r="B60" s="45">
        <f ca="1">EDATE(Debts!$S$13,A60-1)</f>
        <v>47757</v>
      </c>
      <c r="C60" s="46">
        <v>0</v>
      </c>
      <c r="D60" s="46">
        <f t="shared" si="19"/>
        <v>0</v>
      </c>
      <c r="E60" s="46">
        <f t="shared" si="20"/>
        <v>0</v>
      </c>
      <c r="F60" s="46">
        <f t="shared" si="18"/>
        <v>0</v>
      </c>
      <c r="G60" s="46">
        <f t="shared" si="21"/>
        <v>0</v>
      </c>
      <c r="H60" s="46">
        <f t="shared" si="22"/>
        <v>0</v>
      </c>
      <c r="I60" s="47">
        <f t="shared" si="23"/>
        <v>0</v>
      </c>
      <c r="J60" s="46">
        <f t="shared" si="24"/>
        <v>0</v>
      </c>
      <c r="K60" s="46">
        <f t="shared" si="25"/>
        <v>0</v>
      </c>
      <c r="L60" s="47">
        <f t="shared" si="26"/>
        <v>0</v>
      </c>
      <c r="M60" s="46">
        <f t="shared" si="27"/>
        <v>0</v>
      </c>
      <c r="N60" s="46">
        <f t="shared" si="28"/>
        <v>0</v>
      </c>
      <c r="O60" s="47">
        <f t="shared" si="29"/>
        <v>0</v>
      </c>
      <c r="P60" s="46">
        <f>MAX(0,Debts!$S$12+C60-SUM(Q60,R60,S60))</f>
        <v>650</v>
      </c>
      <c r="Q60" s="46">
        <f t="shared" si="30"/>
        <v>0</v>
      </c>
      <c r="R60" s="46">
        <f t="shared" si="31"/>
        <v>0</v>
      </c>
      <c r="S60" s="46">
        <f t="shared" si="32"/>
        <v>0</v>
      </c>
      <c r="T60" s="46">
        <f t="shared" si="33"/>
        <v>650</v>
      </c>
      <c r="U60" s="46">
        <f t="shared" si="34"/>
        <v>650</v>
      </c>
      <c r="V60" s="46">
        <f t="shared" si="35"/>
        <v>650</v>
      </c>
    </row>
    <row r="61" spans="1:22" ht="15.6">
      <c r="A61" s="44">
        <v>49</v>
      </c>
      <c r="B61" s="45">
        <f ca="1">EDATE(Debts!$S$13,A61-1)</f>
        <v>47788</v>
      </c>
      <c r="C61" s="46">
        <v>0</v>
      </c>
      <c r="D61" s="46">
        <f t="shared" si="19"/>
        <v>0</v>
      </c>
      <c r="E61" s="46">
        <f t="shared" si="20"/>
        <v>0</v>
      </c>
      <c r="F61" s="46">
        <f t="shared" si="18"/>
        <v>0</v>
      </c>
      <c r="G61" s="46">
        <f t="shared" si="21"/>
        <v>0</v>
      </c>
      <c r="H61" s="46">
        <f t="shared" si="22"/>
        <v>0</v>
      </c>
      <c r="I61" s="47">
        <f t="shared" si="23"/>
        <v>0</v>
      </c>
      <c r="J61" s="46">
        <f t="shared" si="24"/>
        <v>0</v>
      </c>
      <c r="K61" s="46">
        <f t="shared" si="25"/>
        <v>0</v>
      </c>
      <c r="L61" s="47">
        <f t="shared" si="26"/>
        <v>0</v>
      </c>
      <c r="M61" s="46">
        <f t="shared" si="27"/>
        <v>0</v>
      </c>
      <c r="N61" s="46">
        <f t="shared" si="28"/>
        <v>0</v>
      </c>
      <c r="O61" s="47">
        <f t="shared" si="29"/>
        <v>0</v>
      </c>
      <c r="P61" s="46">
        <f>MAX(0,Debts!$S$12+C61-SUM(Q61,R61,S61))</f>
        <v>650</v>
      </c>
      <c r="Q61" s="46">
        <f t="shared" si="30"/>
        <v>0</v>
      </c>
      <c r="R61" s="46">
        <f t="shared" si="31"/>
        <v>0</v>
      </c>
      <c r="S61" s="46">
        <f t="shared" si="32"/>
        <v>0</v>
      </c>
      <c r="T61" s="46">
        <f t="shared" si="33"/>
        <v>650</v>
      </c>
      <c r="U61" s="46">
        <f t="shared" si="34"/>
        <v>650</v>
      </c>
      <c r="V61" s="46">
        <f t="shared" si="35"/>
        <v>650</v>
      </c>
    </row>
    <row r="62" spans="1:22" ht="15.6">
      <c r="A62" s="44">
        <v>50</v>
      </c>
      <c r="B62" s="45">
        <f ca="1">EDATE(Debts!$S$13,A62-1)</f>
        <v>47818</v>
      </c>
      <c r="C62" s="46">
        <v>0</v>
      </c>
      <c r="D62" s="46">
        <f t="shared" si="19"/>
        <v>0</v>
      </c>
      <c r="E62" s="46">
        <f t="shared" si="20"/>
        <v>0</v>
      </c>
      <c r="F62" s="46">
        <f t="shared" si="18"/>
        <v>0</v>
      </c>
      <c r="G62" s="46">
        <f t="shared" si="21"/>
        <v>0</v>
      </c>
      <c r="H62" s="46">
        <f t="shared" si="22"/>
        <v>0</v>
      </c>
      <c r="I62" s="47">
        <f t="shared" si="23"/>
        <v>0</v>
      </c>
      <c r="J62" s="46">
        <f t="shared" si="24"/>
        <v>0</v>
      </c>
      <c r="K62" s="46">
        <f t="shared" si="25"/>
        <v>0</v>
      </c>
      <c r="L62" s="47">
        <f t="shared" si="26"/>
        <v>0</v>
      </c>
      <c r="M62" s="46">
        <f t="shared" si="27"/>
        <v>0</v>
      </c>
      <c r="N62" s="46">
        <f t="shared" si="28"/>
        <v>0</v>
      </c>
      <c r="O62" s="47">
        <f t="shared" si="29"/>
        <v>0</v>
      </c>
      <c r="P62" s="46">
        <f>MAX(0,Debts!$S$12+C62-SUM(Q62,R62,S62))</f>
        <v>650</v>
      </c>
      <c r="Q62" s="46">
        <f t="shared" si="30"/>
        <v>0</v>
      </c>
      <c r="R62" s="46">
        <f t="shared" si="31"/>
        <v>0</v>
      </c>
      <c r="S62" s="46">
        <f t="shared" si="32"/>
        <v>0</v>
      </c>
      <c r="T62" s="46">
        <f t="shared" si="33"/>
        <v>650</v>
      </c>
      <c r="U62" s="46">
        <f t="shared" si="34"/>
        <v>650</v>
      </c>
      <c r="V62" s="46">
        <f t="shared" si="35"/>
        <v>650</v>
      </c>
    </row>
    <row r="63" spans="1:22" ht="15.6">
      <c r="A63" s="44">
        <v>51</v>
      </c>
      <c r="B63" s="45">
        <f ca="1">EDATE(Debts!$S$13,A63-1)</f>
        <v>47849</v>
      </c>
      <c r="C63" s="46">
        <v>0</v>
      </c>
      <c r="D63" s="46">
        <f t="shared" si="19"/>
        <v>0</v>
      </c>
      <c r="E63" s="46">
        <f t="shared" si="20"/>
        <v>0</v>
      </c>
      <c r="F63" s="46">
        <f t="shared" si="18"/>
        <v>0</v>
      </c>
      <c r="G63" s="46">
        <f t="shared" si="21"/>
        <v>0</v>
      </c>
      <c r="H63" s="46">
        <f t="shared" si="22"/>
        <v>0</v>
      </c>
      <c r="I63" s="47">
        <f t="shared" si="23"/>
        <v>0</v>
      </c>
      <c r="J63" s="46">
        <f t="shared" si="24"/>
        <v>0</v>
      </c>
      <c r="K63" s="46">
        <f t="shared" si="25"/>
        <v>0</v>
      </c>
      <c r="L63" s="47">
        <f t="shared" si="26"/>
        <v>0</v>
      </c>
      <c r="M63" s="46">
        <f t="shared" si="27"/>
        <v>0</v>
      </c>
      <c r="N63" s="46">
        <f t="shared" si="28"/>
        <v>0</v>
      </c>
      <c r="O63" s="47">
        <f t="shared" si="29"/>
        <v>0</v>
      </c>
      <c r="P63" s="46">
        <f>MAX(0,Debts!$S$12+C63-SUM(Q63,R63,S63))</f>
        <v>650</v>
      </c>
      <c r="Q63" s="46">
        <f t="shared" si="30"/>
        <v>0</v>
      </c>
      <c r="R63" s="46">
        <f t="shared" si="31"/>
        <v>0</v>
      </c>
      <c r="S63" s="46">
        <f t="shared" si="32"/>
        <v>0</v>
      </c>
      <c r="T63" s="46">
        <f t="shared" si="33"/>
        <v>650</v>
      </c>
      <c r="U63" s="46">
        <f t="shared" si="34"/>
        <v>650</v>
      </c>
      <c r="V63" s="46">
        <f t="shared" si="35"/>
        <v>650</v>
      </c>
    </row>
    <row r="64" spans="1:22" ht="15.6">
      <c r="A64" s="44">
        <v>52</v>
      </c>
      <c r="B64" s="45">
        <f ca="1">EDATE(Debts!$S$13,A64-1)</f>
        <v>47880</v>
      </c>
      <c r="C64" s="46">
        <v>0</v>
      </c>
      <c r="D64" s="46">
        <f t="shared" si="19"/>
        <v>0</v>
      </c>
      <c r="E64" s="46">
        <f t="shared" si="20"/>
        <v>0</v>
      </c>
      <c r="F64" s="46">
        <f t="shared" si="18"/>
        <v>0</v>
      </c>
      <c r="G64" s="46">
        <f t="shared" si="21"/>
        <v>0</v>
      </c>
      <c r="H64" s="46">
        <f t="shared" si="22"/>
        <v>0</v>
      </c>
      <c r="I64" s="47">
        <f t="shared" si="23"/>
        <v>0</v>
      </c>
      <c r="J64" s="46">
        <f t="shared" si="24"/>
        <v>0</v>
      </c>
      <c r="K64" s="46">
        <f t="shared" si="25"/>
        <v>0</v>
      </c>
      <c r="L64" s="47">
        <f t="shared" si="26"/>
        <v>0</v>
      </c>
      <c r="M64" s="46">
        <f t="shared" si="27"/>
        <v>0</v>
      </c>
      <c r="N64" s="46">
        <f t="shared" si="28"/>
        <v>0</v>
      </c>
      <c r="O64" s="47">
        <f t="shared" si="29"/>
        <v>0</v>
      </c>
      <c r="P64" s="46">
        <f>MAX(0,Debts!$S$12+C64-SUM(Q64,R64,S64))</f>
        <v>650</v>
      </c>
      <c r="Q64" s="46">
        <f t="shared" si="30"/>
        <v>0</v>
      </c>
      <c r="R64" s="46">
        <f t="shared" si="31"/>
        <v>0</v>
      </c>
      <c r="S64" s="46">
        <f t="shared" si="32"/>
        <v>0</v>
      </c>
      <c r="T64" s="46">
        <f t="shared" si="33"/>
        <v>650</v>
      </c>
      <c r="U64" s="46">
        <f t="shared" si="34"/>
        <v>650</v>
      </c>
      <c r="V64" s="46">
        <f t="shared" si="35"/>
        <v>650</v>
      </c>
    </row>
    <row r="65" spans="1:22" ht="15.6">
      <c r="A65" s="44">
        <v>53</v>
      </c>
      <c r="B65" s="45">
        <f ca="1">EDATE(Debts!$S$13,A65-1)</f>
        <v>47908</v>
      </c>
      <c r="C65" s="46">
        <v>0</v>
      </c>
      <c r="D65" s="46">
        <f t="shared" si="19"/>
        <v>0</v>
      </c>
      <c r="E65" s="46">
        <f t="shared" si="20"/>
        <v>0</v>
      </c>
      <c r="F65" s="46">
        <f t="shared" si="18"/>
        <v>0</v>
      </c>
      <c r="G65" s="46">
        <f t="shared" si="21"/>
        <v>0</v>
      </c>
      <c r="H65" s="46">
        <f t="shared" si="22"/>
        <v>0</v>
      </c>
      <c r="I65" s="47">
        <f t="shared" si="23"/>
        <v>0</v>
      </c>
      <c r="J65" s="46">
        <f t="shared" si="24"/>
        <v>0</v>
      </c>
      <c r="K65" s="46">
        <f t="shared" si="25"/>
        <v>0</v>
      </c>
      <c r="L65" s="47">
        <f t="shared" si="26"/>
        <v>0</v>
      </c>
      <c r="M65" s="46">
        <f t="shared" si="27"/>
        <v>0</v>
      </c>
      <c r="N65" s="46">
        <f t="shared" si="28"/>
        <v>0</v>
      </c>
      <c r="O65" s="47">
        <f t="shared" si="29"/>
        <v>0</v>
      </c>
      <c r="P65" s="46">
        <f>MAX(0,Debts!$S$12+C65-SUM(Q65,R65,S65))</f>
        <v>650</v>
      </c>
      <c r="Q65" s="46">
        <f t="shared" si="30"/>
        <v>0</v>
      </c>
      <c r="R65" s="46">
        <f t="shared" si="31"/>
        <v>0</v>
      </c>
      <c r="S65" s="46">
        <f t="shared" si="32"/>
        <v>0</v>
      </c>
      <c r="T65" s="46">
        <f t="shared" si="33"/>
        <v>650</v>
      </c>
      <c r="U65" s="46">
        <f t="shared" si="34"/>
        <v>650</v>
      </c>
      <c r="V65" s="46">
        <f t="shared" si="35"/>
        <v>650</v>
      </c>
    </row>
    <row r="66" spans="1:22" ht="15.6">
      <c r="A66" s="44">
        <v>54</v>
      </c>
      <c r="B66" s="45">
        <f ca="1">EDATE(Debts!$S$13,A66-1)</f>
        <v>47939</v>
      </c>
      <c r="C66" s="46">
        <v>0</v>
      </c>
      <c r="D66" s="46">
        <f t="shared" si="19"/>
        <v>0</v>
      </c>
      <c r="E66" s="46">
        <f t="shared" si="20"/>
        <v>0</v>
      </c>
      <c r="F66" s="46">
        <f t="shared" si="18"/>
        <v>0</v>
      </c>
      <c r="G66" s="46">
        <f t="shared" si="21"/>
        <v>0</v>
      </c>
      <c r="H66" s="46">
        <f t="shared" si="22"/>
        <v>0</v>
      </c>
      <c r="I66" s="47">
        <f t="shared" si="23"/>
        <v>0</v>
      </c>
      <c r="J66" s="46">
        <f t="shared" si="24"/>
        <v>0</v>
      </c>
      <c r="K66" s="46">
        <f t="shared" si="25"/>
        <v>0</v>
      </c>
      <c r="L66" s="47">
        <f t="shared" si="26"/>
        <v>0</v>
      </c>
      <c r="M66" s="46">
        <f t="shared" si="27"/>
        <v>0</v>
      </c>
      <c r="N66" s="46">
        <f t="shared" si="28"/>
        <v>0</v>
      </c>
      <c r="O66" s="47">
        <f t="shared" si="29"/>
        <v>0</v>
      </c>
      <c r="P66" s="46">
        <f>MAX(0,Debts!$S$12+C66-SUM(Q66,R66,S66))</f>
        <v>650</v>
      </c>
      <c r="Q66" s="46">
        <f t="shared" si="30"/>
        <v>0</v>
      </c>
      <c r="R66" s="46">
        <f t="shared" si="31"/>
        <v>0</v>
      </c>
      <c r="S66" s="46">
        <f t="shared" si="32"/>
        <v>0</v>
      </c>
      <c r="T66" s="46">
        <f t="shared" si="33"/>
        <v>650</v>
      </c>
      <c r="U66" s="46">
        <f t="shared" si="34"/>
        <v>650</v>
      </c>
      <c r="V66" s="46">
        <f t="shared" si="35"/>
        <v>650</v>
      </c>
    </row>
    <row r="67" spans="1:22" ht="15.6">
      <c r="A67" s="44">
        <v>55</v>
      </c>
      <c r="B67" s="45">
        <f ca="1">EDATE(Debts!$S$13,A67-1)</f>
        <v>47969</v>
      </c>
      <c r="C67" s="46">
        <v>0</v>
      </c>
      <c r="D67" s="46">
        <f t="shared" si="19"/>
        <v>0</v>
      </c>
      <c r="E67" s="46">
        <f t="shared" si="20"/>
        <v>0</v>
      </c>
      <c r="F67" s="46">
        <f t="shared" si="18"/>
        <v>0</v>
      </c>
      <c r="G67" s="46">
        <f t="shared" si="21"/>
        <v>0</v>
      </c>
      <c r="H67" s="46">
        <f t="shared" si="22"/>
        <v>0</v>
      </c>
      <c r="I67" s="47">
        <f t="shared" si="23"/>
        <v>0</v>
      </c>
      <c r="J67" s="46">
        <f t="shared" si="24"/>
        <v>0</v>
      </c>
      <c r="K67" s="46">
        <f t="shared" si="25"/>
        <v>0</v>
      </c>
      <c r="L67" s="47">
        <f t="shared" si="26"/>
        <v>0</v>
      </c>
      <c r="M67" s="46">
        <f t="shared" si="27"/>
        <v>0</v>
      </c>
      <c r="N67" s="46">
        <f t="shared" si="28"/>
        <v>0</v>
      </c>
      <c r="O67" s="47">
        <f t="shared" si="29"/>
        <v>0</v>
      </c>
      <c r="P67" s="46">
        <f>MAX(0,Debts!$S$12+C67-SUM(Q67,R67,S67))</f>
        <v>650</v>
      </c>
      <c r="Q67" s="46">
        <f t="shared" si="30"/>
        <v>0</v>
      </c>
      <c r="R67" s="46">
        <f t="shared" si="31"/>
        <v>0</v>
      </c>
      <c r="S67" s="46">
        <f t="shared" si="32"/>
        <v>0</v>
      </c>
      <c r="T67" s="46">
        <f t="shared" si="33"/>
        <v>650</v>
      </c>
      <c r="U67" s="46">
        <f t="shared" si="34"/>
        <v>650</v>
      </c>
      <c r="V67" s="46">
        <f t="shared" si="35"/>
        <v>650</v>
      </c>
    </row>
    <row r="68" spans="1:22" ht="15.6">
      <c r="A68" s="44">
        <v>56</v>
      </c>
      <c r="B68" s="45">
        <f ca="1">EDATE(Debts!$S$13,A68-1)</f>
        <v>48000</v>
      </c>
      <c r="C68" s="46">
        <v>0</v>
      </c>
      <c r="D68" s="46">
        <f t="shared" si="19"/>
        <v>0</v>
      </c>
      <c r="E68" s="46">
        <f t="shared" si="20"/>
        <v>0</v>
      </c>
      <c r="F68" s="46">
        <f t="shared" si="18"/>
        <v>0</v>
      </c>
      <c r="G68" s="46">
        <f t="shared" si="21"/>
        <v>0</v>
      </c>
      <c r="H68" s="46">
        <f t="shared" si="22"/>
        <v>0</v>
      </c>
      <c r="I68" s="47">
        <f t="shared" si="23"/>
        <v>0</v>
      </c>
      <c r="J68" s="46">
        <f t="shared" si="24"/>
        <v>0</v>
      </c>
      <c r="K68" s="46">
        <f t="shared" si="25"/>
        <v>0</v>
      </c>
      <c r="L68" s="47">
        <f t="shared" si="26"/>
        <v>0</v>
      </c>
      <c r="M68" s="46">
        <f t="shared" si="27"/>
        <v>0</v>
      </c>
      <c r="N68" s="46">
        <f t="shared" si="28"/>
        <v>0</v>
      </c>
      <c r="O68" s="47">
        <f t="shared" si="29"/>
        <v>0</v>
      </c>
      <c r="P68" s="46">
        <f>MAX(0,Debts!$S$12+C68-SUM(Q68,R68,S68))</f>
        <v>650</v>
      </c>
      <c r="Q68" s="46">
        <f t="shared" si="30"/>
        <v>0</v>
      </c>
      <c r="R68" s="46">
        <f t="shared" si="31"/>
        <v>0</v>
      </c>
      <c r="S68" s="46">
        <f t="shared" si="32"/>
        <v>0</v>
      </c>
      <c r="T68" s="46">
        <f t="shared" si="33"/>
        <v>650</v>
      </c>
      <c r="U68" s="46">
        <f t="shared" si="34"/>
        <v>650</v>
      </c>
      <c r="V68" s="46">
        <f t="shared" si="35"/>
        <v>650</v>
      </c>
    </row>
    <row r="69" spans="1:22" ht="15.6">
      <c r="A69" s="44">
        <v>57</v>
      </c>
      <c r="B69" s="45">
        <f ca="1">EDATE(Debts!$S$13,A69-1)</f>
        <v>48030</v>
      </c>
      <c r="C69" s="46">
        <v>0</v>
      </c>
      <c r="D69" s="46">
        <f t="shared" si="19"/>
        <v>0</v>
      </c>
      <c r="E69" s="46">
        <f t="shared" si="20"/>
        <v>0</v>
      </c>
      <c r="F69" s="46">
        <f t="shared" si="18"/>
        <v>0</v>
      </c>
      <c r="G69" s="46">
        <f t="shared" si="21"/>
        <v>0</v>
      </c>
      <c r="H69" s="46">
        <f t="shared" si="22"/>
        <v>0</v>
      </c>
      <c r="I69" s="47">
        <f t="shared" si="23"/>
        <v>0</v>
      </c>
      <c r="J69" s="46">
        <f t="shared" si="24"/>
        <v>0</v>
      </c>
      <c r="K69" s="46">
        <f t="shared" si="25"/>
        <v>0</v>
      </c>
      <c r="L69" s="47">
        <f t="shared" si="26"/>
        <v>0</v>
      </c>
      <c r="M69" s="46">
        <f t="shared" si="27"/>
        <v>0</v>
      </c>
      <c r="N69" s="46">
        <f t="shared" si="28"/>
        <v>0</v>
      </c>
      <c r="O69" s="47">
        <f t="shared" si="29"/>
        <v>0</v>
      </c>
      <c r="P69" s="46">
        <f>MAX(0,Debts!$S$12+C69-SUM(Q69,R69,S69))</f>
        <v>650</v>
      </c>
      <c r="Q69" s="46">
        <f t="shared" si="30"/>
        <v>0</v>
      </c>
      <c r="R69" s="46">
        <f t="shared" si="31"/>
        <v>0</v>
      </c>
      <c r="S69" s="46">
        <f t="shared" si="32"/>
        <v>0</v>
      </c>
      <c r="T69" s="46">
        <f t="shared" si="33"/>
        <v>650</v>
      </c>
      <c r="U69" s="46">
        <f t="shared" si="34"/>
        <v>650</v>
      </c>
      <c r="V69" s="46">
        <f t="shared" si="35"/>
        <v>650</v>
      </c>
    </row>
    <row r="70" spans="1:22" ht="15.6">
      <c r="A70" s="44">
        <v>58</v>
      </c>
      <c r="B70" s="45">
        <f ca="1">EDATE(Debts!$S$13,A70-1)</f>
        <v>48061</v>
      </c>
      <c r="C70" s="46">
        <v>0</v>
      </c>
      <c r="D70" s="46">
        <f t="shared" si="19"/>
        <v>0</v>
      </c>
      <c r="E70" s="46">
        <f t="shared" si="20"/>
        <v>0</v>
      </c>
      <c r="F70" s="46">
        <f t="shared" si="18"/>
        <v>0</v>
      </c>
      <c r="G70" s="46">
        <f t="shared" si="21"/>
        <v>0</v>
      </c>
      <c r="H70" s="46">
        <f t="shared" si="22"/>
        <v>0</v>
      </c>
      <c r="I70" s="47">
        <f t="shared" si="23"/>
        <v>0</v>
      </c>
      <c r="J70" s="46">
        <f t="shared" si="24"/>
        <v>0</v>
      </c>
      <c r="K70" s="46">
        <f t="shared" si="25"/>
        <v>0</v>
      </c>
      <c r="L70" s="47">
        <f t="shared" si="26"/>
        <v>0</v>
      </c>
      <c r="M70" s="46">
        <f t="shared" si="27"/>
        <v>0</v>
      </c>
      <c r="N70" s="46">
        <f t="shared" si="28"/>
        <v>0</v>
      </c>
      <c r="O70" s="47">
        <f t="shared" si="29"/>
        <v>0</v>
      </c>
      <c r="P70" s="46">
        <f>MAX(0,Debts!$S$12+C70-SUM(Q70,R70,S70))</f>
        <v>650</v>
      </c>
      <c r="Q70" s="46">
        <f t="shared" si="30"/>
        <v>0</v>
      </c>
      <c r="R70" s="46">
        <f t="shared" si="31"/>
        <v>0</v>
      </c>
      <c r="S70" s="46">
        <f t="shared" si="32"/>
        <v>0</v>
      </c>
      <c r="T70" s="46">
        <f t="shared" si="33"/>
        <v>650</v>
      </c>
      <c r="U70" s="46">
        <f t="shared" si="34"/>
        <v>650</v>
      </c>
      <c r="V70" s="46">
        <f t="shared" si="35"/>
        <v>650</v>
      </c>
    </row>
    <row r="71" spans="1:22" ht="15.6">
      <c r="A71" s="44">
        <v>59</v>
      </c>
      <c r="B71" s="45">
        <f ca="1">EDATE(Debts!$S$13,A71-1)</f>
        <v>48092</v>
      </c>
      <c r="C71" s="46">
        <v>0</v>
      </c>
      <c r="D71" s="46">
        <f t="shared" si="19"/>
        <v>0</v>
      </c>
      <c r="E71" s="46">
        <f t="shared" si="20"/>
        <v>0</v>
      </c>
      <c r="F71" s="46">
        <f t="shared" si="18"/>
        <v>0</v>
      </c>
      <c r="G71" s="46">
        <f t="shared" si="21"/>
        <v>0</v>
      </c>
      <c r="H71" s="46">
        <f t="shared" si="22"/>
        <v>0</v>
      </c>
      <c r="I71" s="47">
        <f t="shared" si="23"/>
        <v>0</v>
      </c>
      <c r="J71" s="46">
        <f t="shared" si="24"/>
        <v>0</v>
      </c>
      <c r="K71" s="46">
        <f t="shared" si="25"/>
        <v>0</v>
      </c>
      <c r="L71" s="47">
        <f t="shared" si="26"/>
        <v>0</v>
      </c>
      <c r="M71" s="46">
        <f t="shared" si="27"/>
        <v>0</v>
      </c>
      <c r="N71" s="46">
        <f t="shared" si="28"/>
        <v>0</v>
      </c>
      <c r="O71" s="47">
        <f t="shared" si="29"/>
        <v>0</v>
      </c>
      <c r="P71" s="46">
        <f>MAX(0,Debts!$S$12+C71-SUM(Q71,R71,S71))</f>
        <v>650</v>
      </c>
      <c r="Q71" s="46">
        <f t="shared" si="30"/>
        <v>0</v>
      </c>
      <c r="R71" s="46">
        <f t="shared" si="31"/>
        <v>0</v>
      </c>
      <c r="S71" s="46">
        <f t="shared" si="32"/>
        <v>0</v>
      </c>
      <c r="T71" s="46">
        <f t="shared" si="33"/>
        <v>650</v>
      </c>
      <c r="U71" s="46">
        <f t="shared" si="34"/>
        <v>650</v>
      </c>
      <c r="V71" s="46">
        <f t="shared" si="35"/>
        <v>650</v>
      </c>
    </row>
    <row r="72" spans="1:22" ht="15.6">
      <c r="A72" s="44">
        <v>60</v>
      </c>
      <c r="B72" s="45">
        <f ca="1">EDATE(Debts!$S$13,A72-1)</f>
        <v>48122</v>
      </c>
      <c r="C72" s="46">
        <v>0</v>
      </c>
      <c r="D72" s="46">
        <f t="shared" si="19"/>
        <v>0</v>
      </c>
      <c r="E72" s="46">
        <f t="shared" si="20"/>
        <v>0</v>
      </c>
      <c r="F72" s="46">
        <f t="shared" si="18"/>
        <v>0</v>
      </c>
      <c r="G72" s="46">
        <f t="shared" si="21"/>
        <v>0</v>
      </c>
      <c r="H72" s="46">
        <f t="shared" si="22"/>
        <v>0</v>
      </c>
      <c r="I72" s="47">
        <f t="shared" si="23"/>
        <v>0</v>
      </c>
      <c r="J72" s="46">
        <f t="shared" si="24"/>
        <v>0</v>
      </c>
      <c r="K72" s="46">
        <f t="shared" si="25"/>
        <v>0</v>
      </c>
      <c r="L72" s="47">
        <f t="shared" si="26"/>
        <v>0</v>
      </c>
      <c r="M72" s="46">
        <f t="shared" si="27"/>
        <v>0</v>
      </c>
      <c r="N72" s="46">
        <f t="shared" si="28"/>
        <v>0</v>
      </c>
      <c r="O72" s="47">
        <f t="shared" si="29"/>
        <v>0</v>
      </c>
      <c r="P72" s="46">
        <f>MAX(0,Debts!$S$12+C72-SUM(Q72,R72,S72))</f>
        <v>650</v>
      </c>
      <c r="Q72" s="46">
        <f t="shared" si="30"/>
        <v>0</v>
      </c>
      <c r="R72" s="46">
        <f t="shared" si="31"/>
        <v>0</v>
      </c>
      <c r="S72" s="46">
        <f t="shared" si="32"/>
        <v>0</v>
      </c>
      <c r="T72" s="46">
        <f t="shared" si="33"/>
        <v>650</v>
      </c>
      <c r="U72" s="46">
        <f t="shared" si="34"/>
        <v>650</v>
      </c>
      <c r="V72" s="46">
        <f t="shared" si="35"/>
        <v>650</v>
      </c>
    </row>
    <row r="73" spans="1:22" ht="15.6">
      <c r="A73" s="44">
        <v>61</v>
      </c>
      <c r="B73" s="45">
        <f ca="1">EDATE(Debts!$S$13,A73-1)</f>
        <v>48153</v>
      </c>
      <c r="C73" s="46">
        <v>0</v>
      </c>
      <c r="D73" s="46">
        <f t="shared" si="19"/>
        <v>0</v>
      </c>
      <c r="E73" s="46">
        <f t="shared" si="20"/>
        <v>0</v>
      </c>
      <c r="F73" s="46">
        <f t="shared" si="18"/>
        <v>0</v>
      </c>
      <c r="G73" s="46">
        <f t="shared" si="21"/>
        <v>0</v>
      </c>
      <c r="H73" s="46">
        <f t="shared" si="22"/>
        <v>0</v>
      </c>
      <c r="I73" s="47">
        <f t="shared" si="23"/>
        <v>0</v>
      </c>
      <c r="J73" s="46">
        <f t="shared" si="24"/>
        <v>0</v>
      </c>
      <c r="K73" s="46">
        <f t="shared" si="25"/>
        <v>0</v>
      </c>
      <c r="L73" s="47">
        <f t="shared" si="26"/>
        <v>0</v>
      </c>
      <c r="M73" s="46">
        <f t="shared" si="27"/>
        <v>0</v>
      </c>
      <c r="N73" s="46">
        <f t="shared" si="28"/>
        <v>0</v>
      </c>
      <c r="O73" s="47">
        <f t="shared" si="29"/>
        <v>0</v>
      </c>
      <c r="P73" s="46">
        <f>MAX(0,Debts!$S$12+C73-SUM(Q73,R73,S73))</f>
        <v>650</v>
      </c>
      <c r="Q73" s="46">
        <f t="shared" si="30"/>
        <v>0</v>
      </c>
      <c r="R73" s="46">
        <f t="shared" si="31"/>
        <v>0</v>
      </c>
      <c r="S73" s="46">
        <f t="shared" si="32"/>
        <v>0</v>
      </c>
      <c r="T73" s="46">
        <f t="shared" si="33"/>
        <v>650</v>
      </c>
      <c r="U73" s="46">
        <f t="shared" si="34"/>
        <v>650</v>
      </c>
      <c r="V73" s="46">
        <f t="shared" si="35"/>
        <v>650</v>
      </c>
    </row>
    <row r="74" spans="1:22" ht="15.6">
      <c r="A74" s="44">
        <v>62</v>
      </c>
      <c r="B74" s="45">
        <f ca="1">EDATE(Debts!$S$13,A74-1)</f>
        <v>48183</v>
      </c>
      <c r="C74" s="46">
        <v>0</v>
      </c>
      <c r="D74" s="46">
        <f t="shared" si="19"/>
        <v>0</v>
      </c>
      <c r="E74" s="46">
        <f t="shared" si="20"/>
        <v>0</v>
      </c>
      <c r="F74" s="46">
        <f t="shared" si="18"/>
        <v>0</v>
      </c>
      <c r="G74" s="46">
        <f t="shared" si="21"/>
        <v>0</v>
      </c>
      <c r="H74" s="46">
        <f t="shared" si="22"/>
        <v>0</v>
      </c>
      <c r="I74" s="47">
        <f t="shared" si="23"/>
        <v>0</v>
      </c>
      <c r="J74" s="46">
        <f t="shared" si="24"/>
        <v>0</v>
      </c>
      <c r="K74" s="46">
        <f t="shared" si="25"/>
        <v>0</v>
      </c>
      <c r="L74" s="47">
        <f t="shared" si="26"/>
        <v>0</v>
      </c>
      <c r="M74" s="46">
        <f t="shared" si="27"/>
        <v>0</v>
      </c>
      <c r="N74" s="46">
        <f t="shared" si="28"/>
        <v>0</v>
      </c>
      <c r="O74" s="47">
        <f t="shared" si="29"/>
        <v>0</v>
      </c>
      <c r="P74" s="46">
        <f>MAX(0,Debts!$S$12+C74-SUM(Q74,R74,S74))</f>
        <v>650</v>
      </c>
      <c r="Q74" s="46">
        <f t="shared" si="30"/>
        <v>0</v>
      </c>
      <c r="R74" s="46">
        <f t="shared" si="31"/>
        <v>0</v>
      </c>
      <c r="S74" s="46">
        <f t="shared" si="32"/>
        <v>0</v>
      </c>
      <c r="T74" s="46">
        <f t="shared" si="33"/>
        <v>650</v>
      </c>
      <c r="U74" s="46">
        <f t="shared" si="34"/>
        <v>650</v>
      </c>
      <c r="V74" s="46">
        <f t="shared" si="35"/>
        <v>650</v>
      </c>
    </row>
    <row r="75" spans="1:22" ht="15.6">
      <c r="A75" s="44">
        <v>63</v>
      </c>
      <c r="B75" s="45">
        <f ca="1">EDATE(Debts!$S$13,A75-1)</f>
        <v>48214</v>
      </c>
      <c r="C75" s="46">
        <v>0</v>
      </c>
      <c r="D75" s="46">
        <f t="shared" si="19"/>
        <v>0</v>
      </c>
      <c r="E75" s="46">
        <f t="shared" si="20"/>
        <v>0</v>
      </c>
      <c r="F75" s="46">
        <f t="shared" si="18"/>
        <v>0</v>
      </c>
      <c r="G75" s="46">
        <f t="shared" si="21"/>
        <v>0</v>
      </c>
      <c r="H75" s="46">
        <f t="shared" si="22"/>
        <v>0</v>
      </c>
      <c r="I75" s="47">
        <f t="shared" si="23"/>
        <v>0</v>
      </c>
      <c r="J75" s="46">
        <f t="shared" si="24"/>
        <v>0</v>
      </c>
      <c r="K75" s="46">
        <f t="shared" si="25"/>
        <v>0</v>
      </c>
      <c r="L75" s="47">
        <f t="shared" si="26"/>
        <v>0</v>
      </c>
      <c r="M75" s="46">
        <f t="shared" si="27"/>
        <v>0</v>
      </c>
      <c r="N75" s="46">
        <f t="shared" si="28"/>
        <v>0</v>
      </c>
      <c r="O75" s="47">
        <f t="shared" si="29"/>
        <v>0</v>
      </c>
      <c r="P75" s="46">
        <f>MAX(0,Debts!$S$12+C75-SUM(Q75,R75,S75))</f>
        <v>650</v>
      </c>
      <c r="Q75" s="46">
        <f t="shared" si="30"/>
        <v>0</v>
      </c>
      <c r="R75" s="46">
        <f t="shared" si="31"/>
        <v>0</v>
      </c>
      <c r="S75" s="46">
        <f t="shared" si="32"/>
        <v>0</v>
      </c>
      <c r="T75" s="46">
        <f t="shared" si="33"/>
        <v>650</v>
      </c>
      <c r="U75" s="46">
        <f t="shared" si="34"/>
        <v>650</v>
      </c>
      <c r="V75" s="46">
        <f t="shared" si="35"/>
        <v>650</v>
      </c>
    </row>
    <row r="76" spans="1:22" ht="15.6">
      <c r="A76" s="44">
        <v>64</v>
      </c>
      <c r="B76" s="45">
        <f ca="1">EDATE(Debts!$S$13,A76-1)</f>
        <v>48245</v>
      </c>
      <c r="C76" s="46">
        <v>0</v>
      </c>
      <c r="D76" s="46">
        <f t="shared" si="19"/>
        <v>0</v>
      </c>
      <c r="E76" s="46">
        <f t="shared" si="20"/>
        <v>0</v>
      </c>
      <c r="F76" s="46">
        <f t="shared" ref="F76:F107" si="36">SUMIF($G$11:$O$11,"Balance",G76:O76)</f>
        <v>0</v>
      </c>
      <c r="G76" s="46">
        <f t="shared" si="21"/>
        <v>0</v>
      </c>
      <c r="H76" s="46">
        <f t="shared" si="22"/>
        <v>0</v>
      </c>
      <c r="I76" s="47">
        <f t="shared" si="23"/>
        <v>0</v>
      </c>
      <c r="J76" s="46">
        <f t="shared" si="24"/>
        <v>0</v>
      </c>
      <c r="K76" s="46">
        <f t="shared" si="25"/>
        <v>0</v>
      </c>
      <c r="L76" s="47">
        <f t="shared" si="26"/>
        <v>0</v>
      </c>
      <c r="M76" s="46">
        <f t="shared" si="27"/>
        <v>0</v>
      </c>
      <c r="N76" s="46">
        <f t="shared" si="28"/>
        <v>0</v>
      </c>
      <c r="O76" s="47">
        <f t="shared" si="29"/>
        <v>0</v>
      </c>
      <c r="P76" s="46">
        <f>MAX(0,Debts!$S$12+C76-SUM(Q76,R76,S76))</f>
        <v>650</v>
      </c>
      <c r="Q76" s="46">
        <f t="shared" si="30"/>
        <v>0</v>
      </c>
      <c r="R76" s="46">
        <f t="shared" si="31"/>
        <v>0</v>
      </c>
      <c r="S76" s="46">
        <f t="shared" si="32"/>
        <v>0</v>
      </c>
      <c r="T76" s="46">
        <f t="shared" si="33"/>
        <v>650</v>
      </c>
      <c r="U76" s="46">
        <f t="shared" si="34"/>
        <v>650</v>
      </c>
      <c r="V76" s="46">
        <f t="shared" si="35"/>
        <v>650</v>
      </c>
    </row>
    <row r="77" spans="1:22" ht="15.6">
      <c r="A77" s="44">
        <v>65</v>
      </c>
      <c r="B77" s="45">
        <f ca="1">EDATE(Debts!$S$13,A77-1)</f>
        <v>48274</v>
      </c>
      <c r="C77" s="46">
        <v>0</v>
      </c>
      <c r="D77" s="46">
        <f t="shared" ref="D77:D108" si="37">SUMIF($G$11:$O$11,"Payment",G77:O77)</f>
        <v>0</v>
      </c>
      <c r="E77" s="46">
        <f t="shared" ref="E77:E108" si="38">SUMIF($G$11:$O$11,"Interest",G77:O77)</f>
        <v>0</v>
      </c>
      <c r="F77" s="46">
        <f t="shared" si="36"/>
        <v>0</v>
      </c>
      <c r="G77" s="46">
        <f t="shared" ref="G77:G108" si="39">ROUND(Q77+MIN(I76+H77-Q77,P77),2)</f>
        <v>0</v>
      </c>
      <c r="H77" s="46">
        <f t="shared" ref="H77:H108" si="40">ROUND(I76*G$7/1200,2)</f>
        <v>0</v>
      </c>
      <c r="I77" s="47">
        <f t="shared" ref="I77:I108" si="41">ROUND(I76+H77-G77,2)</f>
        <v>0</v>
      </c>
      <c r="J77" s="46">
        <f t="shared" ref="J77:J108" si="42">ROUND(R77+MIN(L76+K77-R77,T77),2)</f>
        <v>0</v>
      </c>
      <c r="K77" s="46">
        <f t="shared" ref="K77:K108" si="43">ROUND(L76*J$7/1200,2)</f>
        <v>0</v>
      </c>
      <c r="L77" s="47">
        <f t="shared" ref="L77:L108" si="44">ROUND(L76+K77-J77,2)</f>
        <v>0</v>
      </c>
      <c r="M77" s="46">
        <f t="shared" ref="M77:M108" si="45">ROUND(S77+MIN(O76+N77-S77,U77),2)</f>
        <v>0</v>
      </c>
      <c r="N77" s="46">
        <f t="shared" ref="N77:N108" si="46">ROUND(O76*M$7/1200,2)</f>
        <v>0</v>
      </c>
      <c r="O77" s="47">
        <f t="shared" ref="O77:O108" si="47">ROUND(O76+N77-M77,2)</f>
        <v>0</v>
      </c>
      <c r="P77" s="46">
        <f>MAX(0,Debts!$S$12+C77-SUM(Q77,R77,S77))</f>
        <v>650</v>
      </c>
      <c r="Q77" s="46">
        <f t="shared" ref="Q77:Q108" si="48">MIN(G$8,I76+H77)</f>
        <v>0</v>
      </c>
      <c r="R77" s="46">
        <f t="shared" ref="R77:R108" si="49">MIN(J$8,L76+K77)</f>
        <v>0</v>
      </c>
      <c r="S77" s="46">
        <f t="shared" ref="S77:S108" si="50">MIN(M$8,O76+N77)</f>
        <v>0</v>
      </c>
      <c r="T77" s="46">
        <f t="shared" ref="T77:T108" si="51">ROUND(P77-(G77-Q77),2)</f>
        <v>650</v>
      </c>
      <c r="U77" s="46">
        <f t="shared" ref="U77:U108" si="52">ROUND(T77-(J77-R77),2)</f>
        <v>650</v>
      </c>
      <c r="V77" s="46">
        <f t="shared" ref="V77:V108" si="53">ROUND(U77-(M77-S77),2)</f>
        <v>650</v>
      </c>
    </row>
    <row r="78" spans="1:22" ht="15.6">
      <c r="A78" s="44">
        <v>66</v>
      </c>
      <c r="B78" s="45">
        <f ca="1">EDATE(Debts!$S$13,A78-1)</f>
        <v>48305</v>
      </c>
      <c r="C78" s="46">
        <v>0</v>
      </c>
      <c r="D78" s="46">
        <f t="shared" si="37"/>
        <v>0</v>
      </c>
      <c r="E78" s="46">
        <f t="shared" si="38"/>
        <v>0</v>
      </c>
      <c r="F78" s="46">
        <f t="shared" si="36"/>
        <v>0</v>
      </c>
      <c r="G78" s="46">
        <f t="shared" si="39"/>
        <v>0</v>
      </c>
      <c r="H78" s="46">
        <f t="shared" si="40"/>
        <v>0</v>
      </c>
      <c r="I78" s="47">
        <f t="shared" si="41"/>
        <v>0</v>
      </c>
      <c r="J78" s="46">
        <f t="shared" si="42"/>
        <v>0</v>
      </c>
      <c r="K78" s="46">
        <f t="shared" si="43"/>
        <v>0</v>
      </c>
      <c r="L78" s="47">
        <f t="shared" si="44"/>
        <v>0</v>
      </c>
      <c r="M78" s="46">
        <f t="shared" si="45"/>
        <v>0</v>
      </c>
      <c r="N78" s="46">
        <f t="shared" si="46"/>
        <v>0</v>
      </c>
      <c r="O78" s="47">
        <f t="shared" si="47"/>
        <v>0</v>
      </c>
      <c r="P78" s="46">
        <f>MAX(0,Debts!$S$12+C78-SUM(Q78,R78,S78))</f>
        <v>650</v>
      </c>
      <c r="Q78" s="46">
        <f t="shared" si="48"/>
        <v>0</v>
      </c>
      <c r="R78" s="46">
        <f t="shared" si="49"/>
        <v>0</v>
      </c>
      <c r="S78" s="46">
        <f t="shared" si="50"/>
        <v>0</v>
      </c>
      <c r="T78" s="46">
        <f t="shared" si="51"/>
        <v>650</v>
      </c>
      <c r="U78" s="46">
        <f t="shared" si="52"/>
        <v>650</v>
      </c>
      <c r="V78" s="46">
        <f t="shared" si="53"/>
        <v>650</v>
      </c>
    </row>
    <row r="79" spans="1:22" ht="15.6">
      <c r="A79" s="44">
        <v>67</v>
      </c>
      <c r="B79" s="45">
        <f ca="1">EDATE(Debts!$S$13,A79-1)</f>
        <v>48335</v>
      </c>
      <c r="C79" s="46">
        <v>0</v>
      </c>
      <c r="D79" s="46">
        <f t="shared" si="37"/>
        <v>0</v>
      </c>
      <c r="E79" s="46">
        <f t="shared" si="38"/>
        <v>0</v>
      </c>
      <c r="F79" s="46">
        <f t="shared" si="36"/>
        <v>0</v>
      </c>
      <c r="G79" s="46">
        <f t="shared" si="39"/>
        <v>0</v>
      </c>
      <c r="H79" s="46">
        <f t="shared" si="40"/>
        <v>0</v>
      </c>
      <c r="I79" s="47">
        <f t="shared" si="41"/>
        <v>0</v>
      </c>
      <c r="J79" s="46">
        <f t="shared" si="42"/>
        <v>0</v>
      </c>
      <c r="K79" s="46">
        <f t="shared" si="43"/>
        <v>0</v>
      </c>
      <c r="L79" s="47">
        <f t="shared" si="44"/>
        <v>0</v>
      </c>
      <c r="M79" s="46">
        <f t="shared" si="45"/>
        <v>0</v>
      </c>
      <c r="N79" s="46">
        <f t="shared" si="46"/>
        <v>0</v>
      </c>
      <c r="O79" s="47">
        <f t="shared" si="47"/>
        <v>0</v>
      </c>
      <c r="P79" s="46">
        <f>MAX(0,Debts!$S$12+C79-SUM(Q79,R79,S79))</f>
        <v>650</v>
      </c>
      <c r="Q79" s="46">
        <f t="shared" si="48"/>
        <v>0</v>
      </c>
      <c r="R79" s="46">
        <f t="shared" si="49"/>
        <v>0</v>
      </c>
      <c r="S79" s="46">
        <f t="shared" si="50"/>
        <v>0</v>
      </c>
      <c r="T79" s="46">
        <f t="shared" si="51"/>
        <v>650</v>
      </c>
      <c r="U79" s="46">
        <f t="shared" si="52"/>
        <v>650</v>
      </c>
      <c r="V79" s="46">
        <f t="shared" si="53"/>
        <v>650</v>
      </c>
    </row>
    <row r="80" spans="1:22" ht="15.6">
      <c r="A80" s="44">
        <v>68</v>
      </c>
      <c r="B80" s="45">
        <f ca="1">EDATE(Debts!$S$13,A80-1)</f>
        <v>48366</v>
      </c>
      <c r="C80" s="46">
        <v>0</v>
      </c>
      <c r="D80" s="46">
        <f t="shared" si="37"/>
        <v>0</v>
      </c>
      <c r="E80" s="46">
        <f t="shared" si="38"/>
        <v>0</v>
      </c>
      <c r="F80" s="46">
        <f t="shared" si="36"/>
        <v>0</v>
      </c>
      <c r="G80" s="46">
        <f t="shared" si="39"/>
        <v>0</v>
      </c>
      <c r="H80" s="46">
        <f t="shared" si="40"/>
        <v>0</v>
      </c>
      <c r="I80" s="47">
        <f t="shared" si="41"/>
        <v>0</v>
      </c>
      <c r="J80" s="46">
        <f t="shared" si="42"/>
        <v>0</v>
      </c>
      <c r="K80" s="46">
        <f t="shared" si="43"/>
        <v>0</v>
      </c>
      <c r="L80" s="47">
        <f t="shared" si="44"/>
        <v>0</v>
      </c>
      <c r="M80" s="46">
        <f t="shared" si="45"/>
        <v>0</v>
      </c>
      <c r="N80" s="46">
        <f t="shared" si="46"/>
        <v>0</v>
      </c>
      <c r="O80" s="47">
        <f t="shared" si="47"/>
        <v>0</v>
      </c>
      <c r="P80" s="46">
        <f>MAX(0,Debts!$S$12+C80-SUM(Q80,R80,S80))</f>
        <v>650</v>
      </c>
      <c r="Q80" s="46">
        <f t="shared" si="48"/>
        <v>0</v>
      </c>
      <c r="R80" s="46">
        <f t="shared" si="49"/>
        <v>0</v>
      </c>
      <c r="S80" s="46">
        <f t="shared" si="50"/>
        <v>0</v>
      </c>
      <c r="T80" s="46">
        <f t="shared" si="51"/>
        <v>650</v>
      </c>
      <c r="U80" s="46">
        <f t="shared" si="52"/>
        <v>650</v>
      </c>
      <c r="V80" s="46">
        <f t="shared" si="53"/>
        <v>650</v>
      </c>
    </row>
    <row r="81" spans="1:22" ht="15.6">
      <c r="A81" s="44">
        <v>69</v>
      </c>
      <c r="B81" s="45">
        <f ca="1">EDATE(Debts!$S$13,A81-1)</f>
        <v>48396</v>
      </c>
      <c r="C81" s="46">
        <v>0</v>
      </c>
      <c r="D81" s="46">
        <f t="shared" si="37"/>
        <v>0</v>
      </c>
      <c r="E81" s="46">
        <f t="shared" si="38"/>
        <v>0</v>
      </c>
      <c r="F81" s="46">
        <f t="shared" si="36"/>
        <v>0</v>
      </c>
      <c r="G81" s="46">
        <f t="shared" si="39"/>
        <v>0</v>
      </c>
      <c r="H81" s="46">
        <f t="shared" si="40"/>
        <v>0</v>
      </c>
      <c r="I81" s="47">
        <f t="shared" si="41"/>
        <v>0</v>
      </c>
      <c r="J81" s="46">
        <f t="shared" si="42"/>
        <v>0</v>
      </c>
      <c r="K81" s="46">
        <f t="shared" si="43"/>
        <v>0</v>
      </c>
      <c r="L81" s="47">
        <f t="shared" si="44"/>
        <v>0</v>
      </c>
      <c r="M81" s="46">
        <f t="shared" si="45"/>
        <v>0</v>
      </c>
      <c r="N81" s="46">
        <f t="shared" si="46"/>
        <v>0</v>
      </c>
      <c r="O81" s="47">
        <f t="shared" si="47"/>
        <v>0</v>
      </c>
      <c r="P81" s="46">
        <f>MAX(0,Debts!$S$12+C81-SUM(Q81,R81,S81))</f>
        <v>650</v>
      </c>
      <c r="Q81" s="46">
        <f t="shared" si="48"/>
        <v>0</v>
      </c>
      <c r="R81" s="46">
        <f t="shared" si="49"/>
        <v>0</v>
      </c>
      <c r="S81" s="46">
        <f t="shared" si="50"/>
        <v>0</v>
      </c>
      <c r="T81" s="46">
        <f t="shared" si="51"/>
        <v>650</v>
      </c>
      <c r="U81" s="46">
        <f t="shared" si="52"/>
        <v>650</v>
      </c>
      <c r="V81" s="46">
        <f t="shared" si="53"/>
        <v>650</v>
      </c>
    </row>
    <row r="82" spans="1:22" ht="15.6">
      <c r="A82" s="44">
        <v>70</v>
      </c>
      <c r="B82" s="45">
        <f ca="1">EDATE(Debts!$S$13,A82-1)</f>
        <v>48427</v>
      </c>
      <c r="C82" s="46">
        <v>0</v>
      </c>
      <c r="D82" s="46">
        <f t="shared" si="37"/>
        <v>0</v>
      </c>
      <c r="E82" s="46">
        <f t="shared" si="38"/>
        <v>0</v>
      </c>
      <c r="F82" s="46">
        <f t="shared" si="36"/>
        <v>0</v>
      </c>
      <c r="G82" s="46">
        <f t="shared" si="39"/>
        <v>0</v>
      </c>
      <c r="H82" s="46">
        <f t="shared" si="40"/>
        <v>0</v>
      </c>
      <c r="I82" s="47">
        <f t="shared" si="41"/>
        <v>0</v>
      </c>
      <c r="J82" s="46">
        <f t="shared" si="42"/>
        <v>0</v>
      </c>
      <c r="K82" s="46">
        <f t="shared" si="43"/>
        <v>0</v>
      </c>
      <c r="L82" s="47">
        <f t="shared" si="44"/>
        <v>0</v>
      </c>
      <c r="M82" s="46">
        <f t="shared" si="45"/>
        <v>0</v>
      </c>
      <c r="N82" s="46">
        <f t="shared" si="46"/>
        <v>0</v>
      </c>
      <c r="O82" s="47">
        <f t="shared" si="47"/>
        <v>0</v>
      </c>
      <c r="P82" s="46">
        <f>MAX(0,Debts!$S$12+C82-SUM(Q82,R82,S82))</f>
        <v>650</v>
      </c>
      <c r="Q82" s="46">
        <f t="shared" si="48"/>
        <v>0</v>
      </c>
      <c r="R82" s="46">
        <f t="shared" si="49"/>
        <v>0</v>
      </c>
      <c r="S82" s="46">
        <f t="shared" si="50"/>
        <v>0</v>
      </c>
      <c r="T82" s="46">
        <f t="shared" si="51"/>
        <v>650</v>
      </c>
      <c r="U82" s="46">
        <f t="shared" si="52"/>
        <v>650</v>
      </c>
      <c r="V82" s="46">
        <f t="shared" si="53"/>
        <v>650</v>
      </c>
    </row>
    <row r="83" spans="1:22" ht="15.6">
      <c r="A83" s="44">
        <v>71</v>
      </c>
      <c r="B83" s="45">
        <f ca="1">EDATE(Debts!$S$13,A83-1)</f>
        <v>48458</v>
      </c>
      <c r="C83" s="46">
        <v>0</v>
      </c>
      <c r="D83" s="46">
        <f t="shared" si="37"/>
        <v>0</v>
      </c>
      <c r="E83" s="46">
        <f t="shared" si="38"/>
        <v>0</v>
      </c>
      <c r="F83" s="46">
        <f t="shared" si="36"/>
        <v>0</v>
      </c>
      <c r="G83" s="46">
        <f t="shared" si="39"/>
        <v>0</v>
      </c>
      <c r="H83" s="46">
        <f t="shared" si="40"/>
        <v>0</v>
      </c>
      <c r="I83" s="47">
        <f t="shared" si="41"/>
        <v>0</v>
      </c>
      <c r="J83" s="46">
        <f t="shared" si="42"/>
        <v>0</v>
      </c>
      <c r="K83" s="46">
        <f t="shared" si="43"/>
        <v>0</v>
      </c>
      <c r="L83" s="47">
        <f t="shared" si="44"/>
        <v>0</v>
      </c>
      <c r="M83" s="46">
        <f t="shared" si="45"/>
        <v>0</v>
      </c>
      <c r="N83" s="46">
        <f t="shared" si="46"/>
        <v>0</v>
      </c>
      <c r="O83" s="47">
        <f t="shared" si="47"/>
        <v>0</v>
      </c>
      <c r="P83" s="46">
        <f>MAX(0,Debts!$S$12+C83-SUM(Q83,R83,S83))</f>
        <v>650</v>
      </c>
      <c r="Q83" s="46">
        <f t="shared" si="48"/>
        <v>0</v>
      </c>
      <c r="R83" s="46">
        <f t="shared" si="49"/>
        <v>0</v>
      </c>
      <c r="S83" s="46">
        <f t="shared" si="50"/>
        <v>0</v>
      </c>
      <c r="T83" s="46">
        <f t="shared" si="51"/>
        <v>650</v>
      </c>
      <c r="U83" s="46">
        <f t="shared" si="52"/>
        <v>650</v>
      </c>
      <c r="V83" s="46">
        <f t="shared" si="53"/>
        <v>650</v>
      </c>
    </row>
    <row r="84" spans="1:22" ht="15.6">
      <c r="A84" s="44">
        <v>72</v>
      </c>
      <c r="B84" s="45">
        <f ca="1">EDATE(Debts!$S$13,A84-1)</f>
        <v>48488</v>
      </c>
      <c r="C84" s="46">
        <v>0</v>
      </c>
      <c r="D84" s="46">
        <f t="shared" si="37"/>
        <v>0</v>
      </c>
      <c r="E84" s="46">
        <f t="shared" si="38"/>
        <v>0</v>
      </c>
      <c r="F84" s="46">
        <f t="shared" si="36"/>
        <v>0</v>
      </c>
      <c r="G84" s="46">
        <f t="shared" si="39"/>
        <v>0</v>
      </c>
      <c r="H84" s="46">
        <f t="shared" si="40"/>
        <v>0</v>
      </c>
      <c r="I84" s="47">
        <f t="shared" si="41"/>
        <v>0</v>
      </c>
      <c r="J84" s="46">
        <f t="shared" si="42"/>
        <v>0</v>
      </c>
      <c r="K84" s="46">
        <f t="shared" si="43"/>
        <v>0</v>
      </c>
      <c r="L84" s="47">
        <f t="shared" si="44"/>
        <v>0</v>
      </c>
      <c r="M84" s="46">
        <f t="shared" si="45"/>
        <v>0</v>
      </c>
      <c r="N84" s="46">
        <f t="shared" si="46"/>
        <v>0</v>
      </c>
      <c r="O84" s="47">
        <f t="shared" si="47"/>
        <v>0</v>
      </c>
      <c r="P84" s="46">
        <f>MAX(0,Debts!$S$12+C84-SUM(Q84,R84,S84))</f>
        <v>650</v>
      </c>
      <c r="Q84" s="46">
        <f t="shared" si="48"/>
        <v>0</v>
      </c>
      <c r="R84" s="46">
        <f t="shared" si="49"/>
        <v>0</v>
      </c>
      <c r="S84" s="46">
        <f t="shared" si="50"/>
        <v>0</v>
      </c>
      <c r="T84" s="46">
        <f t="shared" si="51"/>
        <v>650</v>
      </c>
      <c r="U84" s="46">
        <f t="shared" si="52"/>
        <v>650</v>
      </c>
      <c r="V84" s="46">
        <f t="shared" si="53"/>
        <v>650</v>
      </c>
    </row>
    <row r="85" spans="1:22" ht="15.6">
      <c r="A85" s="44">
        <v>73</v>
      </c>
      <c r="B85" s="45">
        <f ca="1">EDATE(Debts!$S$13,A85-1)</f>
        <v>48519</v>
      </c>
      <c r="C85" s="46">
        <v>0</v>
      </c>
      <c r="D85" s="46">
        <f t="shared" si="37"/>
        <v>0</v>
      </c>
      <c r="E85" s="46">
        <f t="shared" si="38"/>
        <v>0</v>
      </c>
      <c r="F85" s="46">
        <f t="shared" si="36"/>
        <v>0</v>
      </c>
      <c r="G85" s="46">
        <f t="shared" si="39"/>
        <v>0</v>
      </c>
      <c r="H85" s="46">
        <f t="shared" si="40"/>
        <v>0</v>
      </c>
      <c r="I85" s="47">
        <f t="shared" si="41"/>
        <v>0</v>
      </c>
      <c r="J85" s="46">
        <f t="shared" si="42"/>
        <v>0</v>
      </c>
      <c r="K85" s="46">
        <f t="shared" si="43"/>
        <v>0</v>
      </c>
      <c r="L85" s="47">
        <f t="shared" si="44"/>
        <v>0</v>
      </c>
      <c r="M85" s="46">
        <f t="shared" si="45"/>
        <v>0</v>
      </c>
      <c r="N85" s="46">
        <f t="shared" si="46"/>
        <v>0</v>
      </c>
      <c r="O85" s="47">
        <f t="shared" si="47"/>
        <v>0</v>
      </c>
      <c r="P85" s="46">
        <f>MAX(0,Debts!$S$12+C85-SUM(Q85,R85,S85))</f>
        <v>650</v>
      </c>
      <c r="Q85" s="46">
        <f t="shared" si="48"/>
        <v>0</v>
      </c>
      <c r="R85" s="46">
        <f t="shared" si="49"/>
        <v>0</v>
      </c>
      <c r="S85" s="46">
        <f t="shared" si="50"/>
        <v>0</v>
      </c>
      <c r="T85" s="46">
        <f t="shared" si="51"/>
        <v>650</v>
      </c>
      <c r="U85" s="46">
        <f t="shared" si="52"/>
        <v>650</v>
      </c>
      <c r="V85" s="46">
        <f t="shared" si="53"/>
        <v>650</v>
      </c>
    </row>
    <row r="86" spans="1:22" ht="15.6">
      <c r="A86" s="44">
        <v>74</v>
      </c>
      <c r="B86" s="45">
        <f ca="1">EDATE(Debts!$S$13,A86-1)</f>
        <v>48549</v>
      </c>
      <c r="C86" s="46">
        <v>0</v>
      </c>
      <c r="D86" s="46">
        <f t="shared" si="37"/>
        <v>0</v>
      </c>
      <c r="E86" s="46">
        <f t="shared" si="38"/>
        <v>0</v>
      </c>
      <c r="F86" s="46">
        <f t="shared" si="36"/>
        <v>0</v>
      </c>
      <c r="G86" s="46">
        <f t="shared" si="39"/>
        <v>0</v>
      </c>
      <c r="H86" s="46">
        <f t="shared" si="40"/>
        <v>0</v>
      </c>
      <c r="I86" s="47">
        <f t="shared" si="41"/>
        <v>0</v>
      </c>
      <c r="J86" s="46">
        <f t="shared" si="42"/>
        <v>0</v>
      </c>
      <c r="K86" s="46">
        <f t="shared" si="43"/>
        <v>0</v>
      </c>
      <c r="L86" s="47">
        <f t="shared" si="44"/>
        <v>0</v>
      </c>
      <c r="M86" s="46">
        <f t="shared" si="45"/>
        <v>0</v>
      </c>
      <c r="N86" s="46">
        <f t="shared" si="46"/>
        <v>0</v>
      </c>
      <c r="O86" s="47">
        <f t="shared" si="47"/>
        <v>0</v>
      </c>
      <c r="P86" s="46">
        <f>MAX(0,Debts!$S$12+C86-SUM(Q86,R86,S86))</f>
        <v>650</v>
      </c>
      <c r="Q86" s="46">
        <f t="shared" si="48"/>
        <v>0</v>
      </c>
      <c r="R86" s="46">
        <f t="shared" si="49"/>
        <v>0</v>
      </c>
      <c r="S86" s="46">
        <f t="shared" si="50"/>
        <v>0</v>
      </c>
      <c r="T86" s="46">
        <f t="shared" si="51"/>
        <v>650</v>
      </c>
      <c r="U86" s="46">
        <f t="shared" si="52"/>
        <v>650</v>
      </c>
      <c r="V86" s="46">
        <f t="shared" si="53"/>
        <v>650</v>
      </c>
    </row>
    <row r="87" spans="1:22" ht="15.6">
      <c r="A87" s="44">
        <v>75</v>
      </c>
      <c r="B87" s="45">
        <f ca="1">EDATE(Debts!$S$13,A87-1)</f>
        <v>48580</v>
      </c>
      <c r="C87" s="46">
        <v>0</v>
      </c>
      <c r="D87" s="46">
        <f t="shared" si="37"/>
        <v>0</v>
      </c>
      <c r="E87" s="46">
        <f t="shared" si="38"/>
        <v>0</v>
      </c>
      <c r="F87" s="46">
        <f t="shared" si="36"/>
        <v>0</v>
      </c>
      <c r="G87" s="46">
        <f t="shared" si="39"/>
        <v>0</v>
      </c>
      <c r="H87" s="46">
        <f t="shared" si="40"/>
        <v>0</v>
      </c>
      <c r="I87" s="47">
        <f t="shared" si="41"/>
        <v>0</v>
      </c>
      <c r="J87" s="46">
        <f t="shared" si="42"/>
        <v>0</v>
      </c>
      <c r="K87" s="46">
        <f t="shared" si="43"/>
        <v>0</v>
      </c>
      <c r="L87" s="47">
        <f t="shared" si="44"/>
        <v>0</v>
      </c>
      <c r="M87" s="46">
        <f t="shared" si="45"/>
        <v>0</v>
      </c>
      <c r="N87" s="46">
        <f t="shared" si="46"/>
        <v>0</v>
      </c>
      <c r="O87" s="47">
        <f t="shared" si="47"/>
        <v>0</v>
      </c>
      <c r="P87" s="46">
        <f>MAX(0,Debts!$S$12+C87-SUM(Q87,R87,S87))</f>
        <v>650</v>
      </c>
      <c r="Q87" s="46">
        <f t="shared" si="48"/>
        <v>0</v>
      </c>
      <c r="R87" s="46">
        <f t="shared" si="49"/>
        <v>0</v>
      </c>
      <c r="S87" s="46">
        <f t="shared" si="50"/>
        <v>0</v>
      </c>
      <c r="T87" s="46">
        <f t="shared" si="51"/>
        <v>650</v>
      </c>
      <c r="U87" s="46">
        <f t="shared" si="52"/>
        <v>650</v>
      </c>
      <c r="V87" s="46">
        <f t="shared" si="53"/>
        <v>650</v>
      </c>
    </row>
    <row r="88" spans="1:22" ht="15.6">
      <c r="A88" s="44">
        <v>76</v>
      </c>
      <c r="B88" s="45">
        <f ca="1">EDATE(Debts!$S$13,A88-1)</f>
        <v>48611</v>
      </c>
      <c r="C88" s="46">
        <v>0</v>
      </c>
      <c r="D88" s="46">
        <f t="shared" si="37"/>
        <v>0</v>
      </c>
      <c r="E88" s="46">
        <f t="shared" si="38"/>
        <v>0</v>
      </c>
      <c r="F88" s="46">
        <f t="shared" si="36"/>
        <v>0</v>
      </c>
      <c r="G88" s="46">
        <f t="shared" si="39"/>
        <v>0</v>
      </c>
      <c r="H88" s="46">
        <f t="shared" si="40"/>
        <v>0</v>
      </c>
      <c r="I88" s="47">
        <f t="shared" si="41"/>
        <v>0</v>
      </c>
      <c r="J88" s="46">
        <f t="shared" si="42"/>
        <v>0</v>
      </c>
      <c r="K88" s="46">
        <f t="shared" si="43"/>
        <v>0</v>
      </c>
      <c r="L88" s="47">
        <f t="shared" si="44"/>
        <v>0</v>
      </c>
      <c r="M88" s="46">
        <f t="shared" si="45"/>
        <v>0</v>
      </c>
      <c r="N88" s="46">
        <f t="shared" si="46"/>
        <v>0</v>
      </c>
      <c r="O88" s="47">
        <f t="shared" si="47"/>
        <v>0</v>
      </c>
      <c r="P88" s="46">
        <f>MAX(0,Debts!$S$12+C88-SUM(Q88,R88,S88))</f>
        <v>650</v>
      </c>
      <c r="Q88" s="46">
        <f t="shared" si="48"/>
        <v>0</v>
      </c>
      <c r="R88" s="46">
        <f t="shared" si="49"/>
        <v>0</v>
      </c>
      <c r="S88" s="46">
        <f t="shared" si="50"/>
        <v>0</v>
      </c>
      <c r="T88" s="46">
        <f t="shared" si="51"/>
        <v>650</v>
      </c>
      <c r="U88" s="46">
        <f t="shared" si="52"/>
        <v>650</v>
      </c>
      <c r="V88" s="46">
        <f t="shared" si="53"/>
        <v>650</v>
      </c>
    </row>
    <row r="89" spans="1:22" ht="15.6">
      <c r="A89" s="44">
        <v>77</v>
      </c>
      <c r="B89" s="45">
        <f ca="1">EDATE(Debts!$S$13,A89-1)</f>
        <v>48639</v>
      </c>
      <c r="C89" s="46">
        <v>0</v>
      </c>
      <c r="D89" s="46">
        <f t="shared" si="37"/>
        <v>0</v>
      </c>
      <c r="E89" s="46">
        <f t="shared" si="38"/>
        <v>0</v>
      </c>
      <c r="F89" s="46">
        <f t="shared" si="36"/>
        <v>0</v>
      </c>
      <c r="G89" s="46">
        <f t="shared" si="39"/>
        <v>0</v>
      </c>
      <c r="H89" s="46">
        <f t="shared" si="40"/>
        <v>0</v>
      </c>
      <c r="I89" s="47">
        <f t="shared" si="41"/>
        <v>0</v>
      </c>
      <c r="J89" s="46">
        <f t="shared" si="42"/>
        <v>0</v>
      </c>
      <c r="K89" s="46">
        <f t="shared" si="43"/>
        <v>0</v>
      </c>
      <c r="L89" s="47">
        <f t="shared" si="44"/>
        <v>0</v>
      </c>
      <c r="M89" s="46">
        <f t="shared" si="45"/>
        <v>0</v>
      </c>
      <c r="N89" s="46">
        <f t="shared" si="46"/>
        <v>0</v>
      </c>
      <c r="O89" s="47">
        <f t="shared" si="47"/>
        <v>0</v>
      </c>
      <c r="P89" s="46">
        <f>MAX(0,Debts!$S$12+C89-SUM(Q89,R89,S89))</f>
        <v>650</v>
      </c>
      <c r="Q89" s="46">
        <f t="shared" si="48"/>
        <v>0</v>
      </c>
      <c r="R89" s="46">
        <f t="shared" si="49"/>
        <v>0</v>
      </c>
      <c r="S89" s="46">
        <f t="shared" si="50"/>
        <v>0</v>
      </c>
      <c r="T89" s="46">
        <f t="shared" si="51"/>
        <v>650</v>
      </c>
      <c r="U89" s="46">
        <f t="shared" si="52"/>
        <v>650</v>
      </c>
      <c r="V89" s="46">
        <f t="shared" si="53"/>
        <v>650</v>
      </c>
    </row>
    <row r="90" spans="1:22" ht="15.6">
      <c r="A90" s="44">
        <v>78</v>
      </c>
      <c r="B90" s="45">
        <f ca="1">EDATE(Debts!$S$13,A90-1)</f>
        <v>48670</v>
      </c>
      <c r="C90" s="46">
        <v>0</v>
      </c>
      <c r="D90" s="46">
        <f t="shared" si="37"/>
        <v>0</v>
      </c>
      <c r="E90" s="46">
        <f t="shared" si="38"/>
        <v>0</v>
      </c>
      <c r="F90" s="46">
        <f t="shared" si="36"/>
        <v>0</v>
      </c>
      <c r="G90" s="46">
        <f t="shared" si="39"/>
        <v>0</v>
      </c>
      <c r="H90" s="46">
        <f t="shared" si="40"/>
        <v>0</v>
      </c>
      <c r="I90" s="47">
        <f t="shared" si="41"/>
        <v>0</v>
      </c>
      <c r="J90" s="46">
        <f t="shared" si="42"/>
        <v>0</v>
      </c>
      <c r="K90" s="46">
        <f t="shared" si="43"/>
        <v>0</v>
      </c>
      <c r="L90" s="47">
        <f t="shared" si="44"/>
        <v>0</v>
      </c>
      <c r="M90" s="46">
        <f t="shared" si="45"/>
        <v>0</v>
      </c>
      <c r="N90" s="46">
        <f t="shared" si="46"/>
        <v>0</v>
      </c>
      <c r="O90" s="47">
        <f t="shared" si="47"/>
        <v>0</v>
      </c>
      <c r="P90" s="46">
        <f>MAX(0,Debts!$S$12+C90-SUM(Q90,R90,S90))</f>
        <v>650</v>
      </c>
      <c r="Q90" s="46">
        <f t="shared" si="48"/>
        <v>0</v>
      </c>
      <c r="R90" s="46">
        <f t="shared" si="49"/>
        <v>0</v>
      </c>
      <c r="S90" s="46">
        <f t="shared" si="50"/>
        <v>0</v>
      </c>
      <c r="T90" s="46">
        <f t="shared" si="51"/>
        <v>650</v>
      </c>
      <c r="U90" s="46">
        <f t="shared" si="52"/>
        <v>650</v>
      </c>
      <c r="V90" s="46">
        <f t="shared" si="53"/>
        <v>650</v>
      </c>
    </row>
    <row r="91" spans="1:22" ht="15.6">
      <c r="A91" s="44">
        <v>79</v>
      </c>
      <c r="B91" s="45">
        <f ca="1">EDATE(Debts!$S$13,A91-1)</f>
        <v>48700</v>
      </c>
      <c r="C91" s="46">
        <v>0</v>
      </c>
      <c r="D91" s="46">
        <f t="shared" si="37"/>
        <v>0</v>
      </c>
      <c r="E91" s="46">
        <f t="shared" si="38"/>
        <v>0</v>
      </c>
      <c r="F91" s="46">
        <f t="shared" si="36"/>
        <v>0</v>
      </c>
      <c r="G91" s="46">
        <f t="shared" si="39"/>
        <v>0</v>
      </c>
      <c r="H91" s="46">
        <f t="shared" si="40"/>
        <v>0</v>
      </c>
      <c r="I91" s="47">
        <f t="shared" si="41"/>
        <v>0</v>
      </c>
      <c r="J91" s="46">
        <f t="shared" si="42"/>
        <v>0</v>
      </c>
      <c r="K91" s="46">
        <f t="shared" si="43"/>
        <v>0</v>
      </c>
      <c r="L91" s="47">
        <f t="shared" si="44"/>
        <v>0</v>
      </c>
      <c r="M91" s="46">
        <f t="shared" si="45"/>
        <v>0</v>
      </c>
      <c r="N91" s="46">
        <f t="shared" si="46"/>
        <v>0</v>
      </c>
      <c r="O91" s="47">
        <f t="shared" si="47"/>
        <v>0</v>
      </c>
      <c r="P91" s="46">
        <f>MAX(0,Debts!$S$12+C91-SUM(Q91,R91,S91))</f>
        <v>650</v>
      </c>
      <c r="Q91" s="46">
        <f t="shared" si="48"/>
        <v>0</v>
      </c>
      <c r="R91" s="46">
        <f t="shared" si="49"/>
        <v>0</v>
      </c>
      <c r="S91" s="46">
        <f t="shared" si="50"/>
        <v>0</v>
      </c>
      <c r="T91" s="46">
        <f t="shared" si="51"/>
        <v>650</v>
      </c>
      <c r="U91" s="46">
        <f t="shared" si="52"/>
        <v>650</v>
      </c>
      <c r="V91" s="46">
        <f t="shared" si="53"/>
        <v>650</v>
      </c>
    </row>
    <row r="92" spans="1:22" ht="15.6">
      <c r="A92" s="44">
        <v>80</v>
      </c>
      <c r="B92" s="45">
        <f ca="1">EDATE(Debts!$S$13,A92-1)</f>
        <v>48731</v>
      </c>
      <c r="C92" s="46">
        <v>0</v>
      </c>
      <c r="D92" s="46">
        <f t="shared" si="37"/>
        <v>0</v>
      </c>
      <c r="E92" s="46">
        <f t="shared" si="38"/>
        <v>0</v>
      </c>
      <c r="F92" s="46">
        <f t="shared" si="36"/>
        <v>0</v>
      </c>
      <c r="G92" s="46">
        <f t="shared" si="39"/>
        <v>0</v>
      </c>
      <c r="H92" s="46">
        <f t="shared" si="40"/>
        <v>0</v>
      </c>
      <c r="I92" s="47">
        <f t="shared" si="41"/>
        <v>0</v>
      </c>
      <c r="J92" s="46">
        <f t="shared" si="42"/>
        <v>0</v>
      </c>
      <c r="K92" s="46">
        <f t="shared" si="43"/>
        <v>0</v>
      </c>
      <c r="L92" s="47">
        <f t="shared" si="44"/>
        <v>0</v>
      </c>
      <c r="M92" s="46">
        <f t="shared" si="45"/>
        <v>0</v>
      </c>
      <c r="N92" s="46">
        <f t="shared" si="46"/>
        <v>0</v>
      </c>
      <c r="O92" s="47">
        <f t="shared" si="47"/>
        <v>0</v>
      </c>
      <c r="P92" s="46">
        <f>MAX(0,Debts!$S$12+C92-SUM(Q92,R92,S92))</f>
        <v>650</v>
      </c>
      <c r="Q92" s="46">
        <f t="shared" si="48"/>
        <v>0</v>
      </c>
      <c r="R92" s="46">
        <f t="shared" si="49"/>
        <v>0</v>
      </c>
      <c r="S92" s="46">
        <f t="shared" si="50"/>
        <v>0</v>
      </c>
      <c r="T92" s="46">
        <f t="shared" si="51"/>
        <v>650</v>
      </c>
      <c r="U92" s="46">
        <f t="shared" si="52"/>
        <v>650</v>
      </c>
      <c r="V92" s="46">
        <f t="shared" si="53"/>
        <v>650</v>
      </c>
    </row>
    <row r="93" spans="1:22" ht="15.6">
      <c r="A93" s="44">
        <v>81</v>
      </c>
      <c r="B93" s="45">
        <f ca="1">EDATE(Debts!$S$13,A93-1)</f>
        <v>48761</v>
      </c>
      <c r="C93" s="46">
        <v>0</v>
      </c>
      <c r="D93" s="46">
        <f t="shared" si="37"/>
        <v>0</v>
      </c>
      <c r="E93" s="46">
        <f t="shared" si="38"/>
        <v>0</v>
      </c>
      <c r="F93" s="46">
        <f t="shared" si="36"/>
        <v>0</v>
      </c>
      <c r="G93" s="46">
        <f t="shared" si="39"/>
        <v>0</v>
      </c>
      <c r="H93" s="46">
        <f t="shared" si="40"/>
        <v>0</v>
      </c>
      <c r="I93" s="47">
        <f t="shared" si="41"/>
        <v>0</v>
      </c>
      <c r="J93" s="46">
        <f t="shared" si="42"/>
        <v>0</v>
      </c>
      <c r="K93" s="46">
        <f t="shared" si="43"/>
        <v>0</v>
      </c>
      <c r="L93" s="47">
        <f t="shared" si="44"/>
        <v>0</v>
      </c>
      <c r="M93" s="46">
        <f t="shared" si="45"/>
        <v>0</v>
      </c>
      <c r="N93" s="46">
        <f t="shared" si="46"/>
        <v>0</v>
      </c>
      <c r="O93" s="47">
        <f t="shared" si="47"/>
        <v>0</v>
      </c>
      <c r="P93" s="46">
        <f>MAX(0,Debts!$S$12+C93-SUM(Q93,R93,S93))</f>
        <v>650</v>
      </c>
      <c r="Q93" s="46">
        <f t="shared" si="48"/>
        <v>0</v>
      </c>
      <c r="R93" s="46">
        <f t="shared" si="49"/>
        <v>0</v>
      </c>
      <c r="S93" s="46">
        <f t="shared" si="50"/>
        <v>0</v>
      </c>
      <c r="T93" s="46">
        <f t="shared" si="51"/>
        <v>650</v>
      </c>
      <c r="U93" s="46">
        <f t="shared" si="52"/>
        <v>650</v>
      </c>
      <c r="V93" s="46">
        <f t="shared" si="53"/>
        <v>650</v>
      </c>
    </row>
    <row r="94" spans="1:22" ht="15.6">
      <c r="A94" s="44">
        <v>82</v>
      </c>
      <c r="B94" s="45">
        <f ca="1">EDATE(Debts!$S$13,A94-1)</f>
        <v>48792</v>
      </c>
      <c r="C94" s="46">
        <v>0</v>
      </c>
      <c r="D94" s="46">
        <f t="shared" si="37"/>
        <v>0</v>
      </c>
      <c r="E94" s="46">
        <f t="shared" si="38"/>
        <v>0</v>
      </c>
      <c r="F94" s="46">
        <f t="shared" si="36"/>
        <v>0</v>
      </c>
      <c r="G94" s="46">
        <f t="shared" si="39"/>
        <v>0</v>
      </c>
      <c r="H94" s="46">
        <f t="shared" si="40"/>
        <v>0</v>
      </c>
      <c r="I94" s="47">
        <f t="shared" si="41"/>
        <v>0</v>
      </c>
      <c r="J94" s="46">
        <f t="shared" si="42"/>
        <v>0</v>
      </c>
      <c r="K94" s="46">
        <f t="shared" si="43"/>
        <v>0</v>
      </c>
      <c r="L94" s="47">
        <f t="shared" si="44"/>
        <v>0</v>
      </c>
      <c r="M94" s="46">
        <f t="shared" si="45"/>
        <v>0</v>
      </c>
      <c r="N94" s="46">
        <f t="shared" si="46"/>
        <v>0</v>
      </c>
      <c r="O94" s="47">
        <f t="shared" si="47"/>
        <v>0</v>
      </c>
      <c r="P94" s="46">
        <f>MAX(0,Debts!$S$12+C94-SUM(Q94,R94,S94))</f>
        <v>650</v>
      </c>
      <c r="Q94" s="46">
        <f t="shared" si="48"/>
        <v>0</v>
      </c>
      <c r="R94" s="46">
        <f t="shared" si="49"/>
        <v>0</v>
      </c>
      <c r="S94" s="46">
        <f t="shared" si="50"/>
        <v>0</v>
      </c>
      <c r="T94" s="46">
        <f t="shared" si="51"/>
        <v>650</v>
      </c>
      <c r="U94" s="46">
        <f t="shared" si="52"/>
        <v>650</v>
      </c>
      <c r="V94" s="46">
        <f t="shared" si="53"/>
        <v>650</v>
      </c>
    </row>
    <row r="95" spans="1:22" ht="15.6">
      <c r="A95" s="44">
        <v>83</v>
      </c>
      <c r="B95" s="45">
        <f ca="1">EDATE(Debts!$S$13,A95-1)</f>
        <v>48823</v>
      </c>
      <c r="C95" s="46">
        <v>0</v>
      </c>
      <c r="D95" s="46">
        <f t="shared" si="37"/>
        <v>0</v>
      </c>
      <c r="E95" s="46">
        <f t="shared" si="38"/>
        <v>0</v>
      </c>
      <c r="F95" s="46">
        <f t="shared" si="36"/>
        <v>0</v>
      </c>
      <c r="G95" s="46">
        <f t="shared" si="39"/>
        <v>0</v>
      </c>
      <c r="H95" s="46">
        <f t="shared" si="40"/>
        <v>0</v>
      </c>
      <c r="I95" s="47">
        <f t="shared" si="41"/>
        <v>0</v>
      </c>
      <c r="J95" s="46">
        <f t="shared" si="42"/>
        <v>0</v>
      </c>
      <c r="K95" s="46">
        <f t="shared" si="43"/>
        <v>0</v>
      </c>
      <c r="L95" s="47">
        <f t="shared" si="44"/>
        <v>0</v>
      </c>
      <c r="M95" s="46">
        <f t="shared" si="45"/>
        <v>0</v>
      </c>
      <c r="N95" s="46">
        <f t="shared" si="46"/>
        <v>0</v>
      </c>
      <c r="O95" s="47">
        <f t="shared" si="47"/>
        <v>0</v>
      </c>
      <c r="P95" s="46">
        <f>MAX(0,Debts!$S$12+C95-SUM(Q95,R95,S95))</f>
        <v>650</v>
      </c>
      <c r="Q95" s="46">
        <f t="shared" si="48"/>
        <v>0</v>
      </c>
      <c r="R95" s="46">
        <f t="shared" si="49"/>
        <v>0</v>
      </c>
      <c r="S95" s="46">
        <f t="shared" si="50"/>
        <v>0</v>
      </c>
      <c r="T95" s="46">
        <f t="shared" si="51"/>
        <v>650</v>
      </c>
      <c r="U95" s="46">
        <f t="shared" si="52"/>
        <v>650</v>
      </c>
      <c r="V95" s="46">
        <f t="shared" si="53"/>
        <v>650</v>
      </c>
    </row>
    <row r="96" spans="1:22" ht="15.6">
      <c r="A96" s="44">
        <v>84</v>
      </c>
      <c r="B96" s="45">
        <f ca="1">EDATE(Debts!$S$13,A96-1)</f>
        <v>48853</v>
      </c>
      <c r="C96" s="46">
        <v>0</v>
      </c>
      <c r="D96" s="46">
        <f t="shared" si="37"/>
        <v>0</v>
      </c>
      <c r="E96" s="46">
        <f t="shared" si="38"/>
        <v>0</v>
      </c>
      <c r="F96" s="46">
        <f t="shared" si="36"/>
        <v>0</v>
      </c>
      <c r="G96" s="46">
        <f t="shared" si="39"/>
        <v>0</v>
      </c>
      <c r="H96" s="46">
        <f t="shared" si="40"/>
        <v>0</v>
      </c>
      <c r="I96" s="47">
        <f t="shared" si="41"/>
        <v>0</v>
      </c>
      <c r="J96" s="46">
        <f t="shared" si="42"/>
        <v>0</v>
      </c>
      <c r="K96" s="46">
        <f t="shared" si="43"/>
        <v>0</v>
      </c>
      <c r="L96" s="47">
        <f t="shared" si="44"/>
        <v>0</v>
      </c>
      <c r="M96" s="46">
        <f t="shared" si="45"/>
        <v>0</v>
      </c>
      <c r="N96" s="46">
        <f t="shared" si="46"/>
        <v>0</v>
      </c>
      <c r="O96" s="47">
        <f t="shared" si="47"/>
        <v>0</v>
      </c>
      <c r="P96" s="46">
        <f>MAX(0,Debts!$S$12+C96-SUM(Q96,R96,S96))</f>
        <v>650</v>
      </c>
      <c r="Q96" s="46">
        <f t="shared" si="48"/>
        <v>0</v>
      </c>
      <c r="R96" s="46">
        <f t="shared" si="49"/>
        <v>0</v>
      </c>
      <c r="S96" s="46">
        <f t="shared" si="50"/>
        <v>0</v>
      </c>
      <c r="T96" s="46">
        <f t="shared" si="51"/>
        <v>650</v>
      </c>
      <c r="U96" s="46">
        <f t="shared" si="52"/>
        <v>650</v>
      </c>
      <c r="V96" s="46">
        <f t="shared" si="53"/>
        <v>650</v>
      </c>
    </row>
    <row r="97" spans="1:22" ht="15.6">
      <c r="A97" s="44">
        <v>85</v>
      </c>
      <c r="B97" s="45">
        <f ca="1">EDATE(Debts!$S$13,A97-1)</f>
        <v>48884</v>
      </c>
      <c r="C97" s="46">
        <v>0</v>
      </c>
      <c r="D97" s="46">
        <f t="shared" si="37"/>
        <v>0</v>
      </c>
      <c r="E97" s="46">
        <f t="shared" si="38"/>
        <v>0</v>
      </c>
      <c r="F97" s="46">
        <f t="shared" si="36"/>
        <v>0</v>
      </c>
      <c r="G97" s="46">
        <f t="shared" si="39"/>
        <v>0</v>
      </c>
      <c r="H97" s="46">
        <f t="shared" si="40"/>
        <v>0</v>
      </c>
      <c r="I97" s="47">
        <f t="shared" si="41"/>
        <v>0</v>
      </c>
      <c r="J97" s="46">
        <f t="shared" si="42"/>
        <v>0</v>
      </c>
      <c r="K97" s="46">
        <f t="shared" si="43"/>
        <v>0</v>
      </c>
      <c r="L97" s="47">
        <f t="shared" si="44"/>
        <v>0</v>
      </c>
      <c r="M97" s="46">
        <f t="shared" si="45"/>
        <v>0</v>
      </c>
      <c r="N97" s="46">
        <f t="shared" si="46"/>
        <v>0</v>
      </c>
      <c r="O97" s="47">
        <f t="shared" si="47"/>
        <v>0</v>
      </c>
      <c r="P97" s="46">
        <f>MAX(0,Debts!$S$12+C97-SUM(Q97,R97,S97))</f>
        <v>650</v>
      </c>
      <c r="Q97" s="46">
        <f t="shared" si="48"/>
        <v>0</v>
      </c>
      <c r="R97" s="46">
        <f t="shared" si="49"/>
        <v>0</v>
      </c>
      <c r="S97" s="46">
        <f t="shared" si="50"/>
        <v>0</v>
      </c>
      <c r="T97" s="46">
        <f t="shared" si="51"/>
        <v>650</v>
      </c>
      <c r="U97" s="46">
        <f t="shared" si="52"/>
        <v>650</v>
      </c>
      <c r="V97" s="46">
        <f t="shared" si="53"/>
        <v>650</v>
      </c>
    </row>
    <row r="98" spans="1:22" ht="15.6">
      <c r="A98" s="44">
        <v>86</v>
      </c>
      <c r="B98" s="45">
        <f ca="1">EDATE(Debts!$S$13,A98-1)</f>
        <v>48914</v>
      </c>
      <c r="C98" s="46">
        <v>0</v>
      </c>
      <c r="D98" s="46">
        <f t="shared" si="37"/>
        <v>0</v>
      </c>
      <c r="E98" s="46">
        <f t="shared" si="38"/>
        <v>0</v>
      </c>
      <c r="F98" s="46">
        <f t="shared" si="36"/>
        <v>0</v>
      </c>
      <c r="G98" s="46">
        <f t="shared" si="39"/>
        <v>0</v>
      </c>
      <c r="H98" s="46">
        <f t="shared" si="40"/>
        <v>0</v>
      </c>
      <c r="I98" s="47">
        <f t="shared" si="41"/>
        <v>0</v>
      </c>
      <c r="J98" s="46">
        <f t="shared" si="42"/>
        <v>0</v>
      </c>
      <c r="K98" s="46">
        <f t="shared" si="43"/>
        <v>0</v>
      </c>
      <c r="L98" s="47">
        <f t="shared" si="44"/>
        <v>0</v>
      </c>
      <c r="M98" s="46">
        <f t="shared" si="45"/>
        <v>0</v>
      </c>
      <c r="N98" s="46">
        <f t="shared" si="46"/>
        <v>0</v>
      </c>
      <c r="O98" s="47">
        <f t="shared" si="47"/>
        <v>0</v>
      </c>
      <c r="P98" s="46">
        <f>MAX(0,Debts!$S$12+C98-SUM(Q98,R98,S98))</f>
        <v>650</v>
      </c>
      <c r="Q98" s="46">
        <f t="shared" si="48"/>
        <v>0</v>
      </c>
      <c r="R98" s="46">
        <f t="shared" si="49"/>
        <v>0</v>
      </c>
      <c r="S98" s="46">
        <f t="shared" si="50"/>
        <v>0</v>
      </c>
      <c r="T98" s="46">
        <f t="shared" si="51"/>
        <v>650</v>
      </c>
      <c r="U98" s="46">
        <f t="shared" si="52"/>
        <v>650</v>
      </c>
      <c r="V98" s="46">
        <f t="shared" si="53"/>
        <v>650</v>
      </c>
    </row>
    <row r="99" spans="1:22" ht="15.6">
      <c r="A99" s="44">
        <v>87</v>
      </c>
      <c r="B99" s="45">
        <f ca="1">EDATE(Debts!$S$13,A99-1)</f>
        <v>48945</v>
      </c>
      <c r="C99" s="46">
        <v>0</v>
      </c>
      <c r="D99" s="46">
        <f t="shared" si="37"/>
        <v>0</v>
      </c>
      <c r="E99" s="46">
        <f t="shared" si="38"/>
        <v>0</v>
      </c>
      <c r="F99" s="46">
        <f t="shared" si="36"/>
        <v>0</v>
      </c>
      <c r="G99" s="46">
        <f t="shared" si="39"/>
        <v>0</v>
      </c>
      <c r="H99" s="46">
        <f t="shared" si="40"/>
        <v>0</v>
      </c>
      <c r="I99" s="47">
        <f t="shared" si="41"/>
        <v>0</v>
      </c>
      <c r="J99" s="46">
        <f t="shared" si="42"/>
        <v>0</v>
      </c>
      <c r="K99" s="46">
        <f t="shared" si="43"/>
        <v>0</v>
      </c>
      <c r="L99" s="47">
        <f t="shared" si="44"/>
        <v>0</v>
      </c>
      <c r="M99" s="46">
        <f t="shared" si="45"/>
        <v>0</v>
      </c>
      <c r="N99" s="46">
        <f t="shared" si="46"/>
        <v>0</v>
      </c>
      <c r="O99" s="47">
        <f t="shared" si="47"/>
        <v>0</v>
      </c>
      <c r="P99" s="46">
        <f>MAX(0,Debts!$S$12+C99-SUM(Q99,R99,S99))</f>
        <v>650</v>
      </c>
      <c r="Q99" s="46">
        <f t="shared" si="48"/>
        <v>0</v>
      </c>
      <c r="R99" s="46">
        <f t="shared" si="49"/>
        <v>0</v>
      </c>
      <c r="S99" s="46">
        <f t="shared" si="50"/>
        <v>0</v>
      </c>
      <c r="T99" s="46">
        <f t="shared" si="51"/>
        <v>650</v>
      </c>
      <c r="U99" s="46">
        <f t="shared" si="52"/>
        <v>650</v>
      </c>
      <c r="V99" s="46">
        <f t="shared" si="53"/>
        <v>650</v>
      </c>
    </row>
    <row r="100" spans="1:22" ht="15.6">
      <c r="A100" s="44">
        <v>88</v>
      </c>
      <c r="B100" s="45">
        <f ca="1">EDATE(Debts!$S$13,A100-1)</f>
        <v>48976</v>
      </c>
      <c r="C100" s="46">
        <v>0</v>
      </c>
      <c r="D100" s="46">
        <f t="shared" si="37"/>
        <v>0</v>
      </c>
      <c r="E100" s="46">
        <f t="shared" si="38"/>
        <v>0</v>
      </c>
      <c r="F100" s="46">
        <f t="shared" si="36"/>
        <v>0</v>
      </c>
      <c r="G100" s="46">
        <f t="shared" si="39"/>
        <v>0</v>
      </c>
      <c r="H100" s="46">
        <f t="shared" si="40"/>
        <v>0</v>
      </c>
      <c r="I100" s="47">
        <f t="shared" si="41"/>
        <v>0</v>
      </c>
      <c r="J100" s="46">
        <f t="shared" si="42"/>
        <v>0</v>
      </c>
      <c r="K100" s="46">
        <f t="shared" si="43"/>
        <v>0</v>
      </c>
      <c r="L100" s="47">
        <f t="shared" si="44"/>
        <v>0</v>
      </c>
      <c r="M100" s="46">
        <f t="shared" si="45"/>
        <v>0</v>
      </c>
      <c r="N100" s="46">
        <f t="shared" si="46"/>
        <v>0</v>
      </c>
      <c r="O100" s="47">
        <f t="shared" si="47"/>
        <v>0</v>
      </c>
      <c r="P100" s="46">
        <f>MAX(0,Debts!$S$12+C100-SUM(Q100,R100,S100))</f>
        <v>650</v>
      </c>
      <c r="Q100" s="46">
        <f t="shared" si="48"/>
        <v>0</v>
      </c>
      <c r="R100" s="46">
        <f t="shared" si="49"/>
        <v>0</v>
      </c>
      <c r="S100" s="46">
        <f t="shared" si="50"/>
        <v>0</v>
      </c>
      <c r="T100" s="46">
        <f t="shared" si="51"/>
        <v>650</v>
      </c>
      <c r="U100" s="46">
        <f t="shared" si="52"/>
        <v>650</v>
      </c>
      <c r="V100" s="46">
        <f t="shared" si="53"/>
        <v>650</v>
      </c>
    </row>
    <row r="101" spans="1:22" ht="15.6">
      <c r="A101" s="44">
        <v>89</v>
      </c>
      <c r="B101" s="45">
        <f ca="1">EDATE(Debts!$S$13,A101-1)</f>
        <v>49004</v>
      </c>
      <c r="C101" s="46">
        <v>0</v>
      </c>
      <c r="D101" s="46">
        <f t="shared" si="37"/>
        <v>0</v>
      </c>
      <c r="E101" s="46">
        <f t="shared" si="38"/>
        <v>0</v>
      </c>
      <c r="F101" s="46">
        <f t="shared" si="36"/>
        <v>0</v>
      </c>
      <c r="G101" s="46">
        <f t="shared" si="39"/>
        <v>0</v>
      </c>
      <c r="H101" s="46">
        <f t="shared" si="40"/>
        <v>0</v>
      </c>
      <c r="I101" s="47">
        <f t="shared" si="41"/>
        <v>0</v>
      </c>
      <c r="J101" s="46">
        <f t="shared" si="42"/>
        <v>0</v>
      </c>
      <c r="K101" s="46">
        <f t="shared" si="43"/>
        <v>0</v>
      </c>
      <c r="L101" s="47">
        <f t="shared" si="44"/>
        <v>0</v>
      </c>
      <c r="M101" s="46">
        <f t="shared" si="45"/>
        <v>0</v>
      </c>
      <c r="N101" s="46">
        <f t="shared" si="46"/>
        <v>0</v>
      </c>
      <c r="O101" s="47">
        <f t="shared" si="47"/>
        <v>0</v>
      </c>
      <c r="P101" s="46">
        <f>MAX(0,Debts!$S$12+C101-SUM(Q101,R101,S101))</f>
        <v>650</v>
      </c>
      <c r="Q101" s="46">
        <f t="shared" si="48"/>
        <v>0</v>
      </c>
      <c r="R101" s="46">
        <f t="shared" si="49"/>
        <v>0</v>
      </c>
      <c r="S101" s="46">
        <f t="shared" si="50"/>
        <v>0</v>
      </c>
      <c r="T101" s="46">
        <f t="shared" si="51"/>
        <v>650</v>
      </c>
      <c r="U101" s="46">
        <f t="shared" si="52"/>
        <v>650</v>
      </c>
      <c r="V101" s="46">
        <f t="shared" si="53"/>
        <v>650</v>
      </c>
    </row>
    <row r="102" spans="1:22" ht="15.6">
      <c r="A102" s="44">
        <v>90</v>
      </c>
      <c r="B102" s="45">
        <f ca="1">EDATE(Debts!$S$13,A102-1)</f>
        <v>49035</v>
      </c>
      <c r="C102" s="46">
        <v>0</v>
      </c>
      <c r="D102" s="46">
        <f t="shared" si="37"/>
        <v>0</v>
      </c>
      <c r="E102" s="46">
        <f t="shared" si="38"/>
        <v>0</v>
      </c>
      <c r="F102" s="46">
        <f t="shared" si="36"/>
        <v>0</v>
      </c>
      <c r="G102" s="46">
        <f t="shared" si="39"/>
        <v>0</v>
      </c>
      <c r="H102" s="46">
        <f t="shared" si="40"/>
        <v>0</v>
      </c>
      <c r="I102" s="47">
        <f t="shared" si="41"/>
        <v>0</v>
      </c>
      <c r="J102" s="46">
        <f t="shared" si="42"/>
        <v>0</v>
      </c>
      <c r="K102" s="46">
        <f t="shared" si="43"/>
        <v>0</v>
      </c>
      <c r="L102" s="47">
        <f t="shared" si="44"/>
        <v>0</v>
      </c>
      <c r="M102" s="46">
        <f t="shared" si="45"/>
        <v>0</v>
      </c>
      <c r="N102" s="46">
        <f t="shared" si="46"/>
        <v>0</v>
      </c>
      <c r="O102" s="47">
        <f t="shared" si="47"/>
        <v>0</v>
      </c>
      <c r="P102" s="46">
        <f>MAX(0,Debts!$S$12+C102-SUM(Q102,R102,S102))</f>
        <v>650</v>
      </c>
      <c r="Q102" s="46">
        <f t="shared" si="48"/>
        <v>0</v>
      </c>
      <c r="R102" s="46">
        <f t="shared" si="49"/>
        <v>0</v>
      </c>
      <c r="S102" s="46">
        <f t="shared" si="50"/>
        <v>0</v>
      </c>
      <c r="T102" s="46">
        <f t="shared" si="51"/>
        <v>650</v>
      </c>
      <c r="U102" s="46">
        <f t="shared" si="52"/>
        <v>650</v>
      </c>
      <c r="V102" s="46">
        <f t="shared" si="53"/>
        <v>650</v>
      </c>
    </row>
    <row r="103" spans="1:22" ht="15.6">
      <c r="A103" s="44">
        <v>91</v>
      </c>
      <c r="B103" s="45">
        <f ca="1">EDATE(Debts!$S$13,A103-1)</f>
        <v>49065</v>
      </c>
      <c r="C103" s="46">
        <v>0</v>
      </c>
      <c r="D103" s="46">
        <f t="shared" si="37"/>
        <v>0</v>
      </c>
      <c r="E103" s="46">
        <f t="shared" si="38"/>
        <v>0</v>
      </c>
      <c r="F103" s="46">
        <f t="shared" si="36"/>
        <v>0</v>
      </c>
      <c r="G103" s="46">
        <f t="shared" si="39"/>
        <v>0</v>
      </c>
      <c r="H103" s="46">
        <f t="shared" si="40"/>
        <v>0</v>
      </c>
      <c r="I103" s="47">
        <f t="shared" si="41"/>
        <v>0</v>
      </c>
      <c r="J103" s="46">
        <f t="shared" si="42"/>
        <v>0</v>
      </c>
      <c r="K103" s="46">
        <f t="shared" si="43"/>
        <v>0</v>
      </c>
      <c r="L103" s="47">
        <f t="shared" si="44"/>
        <v>0</v>
      </c>
      <c r="M103" s="46">
        <f t="shared" si="45"/>
        <v>0</v>
      </c>
      <c r="N103" s="46">
        <f t="shared" si="46"/>
        <v>0</v>
      </c>
      <c r="O103" s="47">
        <f t="shared" si="47"/>
        <v>0</v>
      </c>
      <c r="P103" s="46">
        <f>MAX(0,Debts!$S$12+C103-SUM(Q103,R103,S103))</f>
        <v>650</v>
      </c>
      <c r="Q103" s="46">
        <f t="shared" si="48"/>
        <v>0</v>
      </c>
      <c r="R103" s="46">
        <f t="shared" si="49"/>
        <v>0</v>
      </c>
      <c r="S103" s="46">
        <f t="shared" si="50"/>
        <v>0</v>
      </c>
      <c r="T103" s="46">
        <f t="shared" si="51"/>
        <v>650</v>
      </c>
      <c r="U103" s="46">
        <f t="shared" si="52"/>
        <v>650</v>
      </c>
      <c r="V103" s="46">
        <f t="shared" si="53"/>
        <v>650</v>
      </c>
    </row>
    <row r="104" spans="1:22" ht="15.6">
      <c r="A104" s="44">
        <v>92</v>
      </c>
      <c r="B104" s="45">
        <f ca="1">EDATE(Debts!$S$13,A104-1)</f>
        <v>49096</v>
      </c>
      <c r="C104" s="46">
        <v>0</v>
      </c>
      <c r="D104" s="46">
        <f t="shared" si="37"/>
        <v>0</v>
      </c>
      <c r="E104" s="46">
        <f t="shared" si="38"/>
        <v>0</v>
      </c>
      <c r="F104" s="46">
        <f t="shared" si="36"/>
        <v>0</v>
      </c>
      <c r="G104" s="46">
        <f t="shared" si="39"/>
        <v>0</v>
      </c>
      <c r="H104" s="46">
        <f t="shared" si="40"/>
        <v>0</v>
      </c>
      <c r="I104" s="47">
        <f t="shared" si="41"/>
        <v>0</v>
      </c>
      <c r="J104" s="46">
        <f t="shared" si="42"/>
        <v>0</v>
      </c>
      <c r="K104" s="46">
        <f t="shared" si="43"/>
        <v>0</v>
      </c>
      <c r="L104" s="47">
        <f t="shared" si="44"/>
        <v>0</v>
      </c>
      <c r="M104" s="46">
        <f t="shared" si="45"/>
        <v>0</v>
      </c>
      <c r="N104" s="46">
        <f t="shared" si="46"/>
        <v>0</v>
      </c>
      <c r="O104" s="47">
        <f t="shared" si="47"/>
        <v>0</v>
      </c>
      <c r="P104" s="46">
        <f>MAX(0,Debts!$S$12+C104-SUM(Q104,R104,S104))</f>
        <v>650</v>
      </c>
      <c r="Q104" s="46">
        <f t="shared" si="48"/>
        <v>0</v>
      </c>
      <c r="R104" s="46">
        <f t="shared" si="49"/>
        <v>0</v>
      </c>
      <c r="S104" s="46">
        <f t="shared" si="50"/>
        <v>0</v>
      </c>
      <c r="T104" s="46">
        <f t="shared" si="51"/>
        <v>650</v>
      </c>
      <c r="U104" s="46">
        <f t="shared" si="52"/>
        <v>650</v>
      </c>
      <c r="V104" s="46">
        <f t="shared" si="53"/>
        <v>650</v>
      </c>
    </row>
    <row r="105" spans="1:22" ht="15.6">
      <c r="A105" s="44">
        <v>93</v>
      </c>
      <c r="B105" s="45">
        <f ca="1">EDATE(Debts!$S$13,A105-1)</f>
        <v>49126</v>
      </c>
      <c r="C105" s="46">
        <v>0</v>
      </c>
      <c r="D105" s="46">
        <f t="shared" si="37"/>
        <v>0</v>
      </c>
      <c r="E105" s="46">
        <f t="shared" si="38"/>
        <v>0</v>
      </c>
      <c r="F105" s="46">
        <f t="shared" si="36"/>
        <v>0</v>
      </c>
      <c r="G105" s="46">
        <f t="shared" si="39"/>
        <v>0</v>
      </c>
      <c r="H105" s="46">
        <f t="shared" si="40"/>
        <v>0</v>
      </c>
      <c r="I105" s="47">
        <f t="shared" si="41"/>
        <v>0</v>
      </c>
      <c r="J105" s="46">
        <f t="shared" si="42"/>
        <v>0</v>
      </c>
      <c r="K105" s="46">
        <f t="shared" si="43"/>
        <v>0</v>
      </c>
      <c r="L105" s="47">
        <f t="shared" si="44"/>
        <v>0</v>
      </c>
      <c r="M105" s="46">
        <f t="shared" si="45"/>
        <v>0</v>
      </c>
      <c r="N105" s="46">
        <f t="shared" si="46"/>
        <v>0</v>
      </c>
      <c r="O105" s="47">
        <f t="shared" si="47"/>
        <v>0</v>
      </c>
      <c r="P105" s="46">
        <f>MAX(0,Debts!$S$12+C105-SUM(Q105,R105,S105))</f>
        <v>650</v>
      </c>
      <c r="Q105" s="46">
        <f t="shared" si="48"/>
        <v>0</v>
      </c>
      <c r="R105" s="46">
        <f t="shared" si="49"/>
        <v>0</v>
      </c>
      <c r="S105" s="46">
        <f t="shared" si="50"/>
        <v>0</v>
      </c>
      <c r="T105" s="46">
        <f t="shared" si="51"/>
        <v>650</v>
      </c>
      <c r="U105" s="46">
        <f t="shared" si="52"/>
        <v>650</v>
      </c>
      <c r="V105" s="46">
        <f t="shared" si="53"/>
        <v>650</v>
      </c>
    </row>
    <row r="106" spans="1:22" ht="15.6">
      <c r="A106" s="44">
        <v>94</v>
      </c>
      <c r="B106" s="45">
        <f ca="1">EDATE(Debts!$S$13,A106-1)</f>
        <v>49157</v>
      </c>
      <c r="C106" s="46">
        <v>0</v>
      </c>
      <c r="D106" s="46">
        <f t="shared" si="37"/>
        <v>0</v>
      </c>
      <c r="E106" s="46">
        <f t="shared" si="38"/>
        <v>0</v>
      </c>
      <c r="F106" s="46">
        <f t="shared" si="36"/>
        <v>0</v>
      </c>
      <c r="G106" s="46">
        <f t="shared" si="39"/>
        <v>0</v>
      </c>
      <c r="H106" s="46">
        <f t="shared" si="40"/>
        <v>0</v>
      </c>
      <c r="I106" s="47">
        <f t="shared" si="41"/>
        <v>0</v>
      </c>
      <c r="J106" s="46">
        <f t="shared" si="42"/>
        <v>0</v>
      </c>
      <c r="K106" s="46">
        <f t="shared" si="43"/>
        <v>0</v>
      </c>
      <c r="L106" s="47">
        <f t="shared" si="44"/>
        <v>0</v>
      </c>
      <c r="M106" s="46">
        <f t="shared" si="45"/>
        <v>0</v>
      </c>
      <c r="N106" s="46">
        <f t="shared" si="46"/>
        <v>0</v>
      </c>
      <c r="O106" s="47">
        <f t="shared" si="47"/>
        <v>0</v>
      </c>
      <c r="P106" s="46">
        <f>MAX(0,Debts!$S$12+C106-SUM(Q106,R106,S106))</f>
        <v>650</v>
      </c>
      <c r="Q106" s="46">
        <f t="shared" si="48"/>
        <v>0</v>
      </c>
      <c r="R106" s="46">
        <f t="shared" si="49"/>
        <v>0</v>
      </c>
      <c r="S106" s="46">
        <f t="shared" si="50"/>
        <v>0</v>
      </c>
      <c r="T106" s="46">
        <f t="shared" si="51"/>
        <v>650</v>
      </c>
      <c r="U106" s="46">
        <f t="shared" si="52"/>
        <v>650</v>
      </c>
      <c r="V106" s="46">
        <f t="shared" si="53"/>
        <v>650</v>
      </c>
    </row>
    <row r="107" spans="1:22" ht="15.6">
      <c r="A107" s="44">
        <v>95</v>
      </c>
      <c r="B107" s="45">
        <f ca="1">EDATE(Debts!$S$13,A107-1)</f>
        <v>49188</v>
      </c>
      <c r="C107" s="46">
        <v>0</v>
      </c>
      <c r="D107" s="46">
        <f t="shared" si="37"/>
        <v>0</v>
      </c>
      <c r="E107" s="46">
        <f t="shared" si="38"/>
        <v>0</v>
      </c>
      <c r="F107" s="46">
        <f t="shared" si="36"/>
        <v>0</v>
      </c>
      <c r="G107" s="46">
        <f t="shared" si="39"/>
        <v>0</v>
      </c>
      <c r="H107" s="46">
        <f t="shared" si="40"/>
        <v>0</v>
      </c>
      <c r="I107" s="47">
        <f t="shared" si="41"/>
        <v>0</v>
      </c>
      <c r="J107" s="46">
        <f t="shared" si="42"/>
        <v>0</v>
      </c>
      <c r="K107" s="46">
        <f t="shared" si="43"/>
        <v>0</v>
      </c>
      <c r="L107" s="47">
        <f t="shared" si="44"/>
        <v>0</v>
      </c>
      <c r="M107" s="46">
        <f t="shared" si="45"/>
        <v>0</v>
      </c>
      <c r="N107" s="46">
        <f t="shared" si="46"/>
        <v>0</v>
      </c>
      <c r="O107" s="47">
        <f t="shared" si="47"/>
        <v>0</v>
      </c>
      <c r="P107" s="46">
        <f>MAX(0,Debts!$S$12+C107-SUM(Q107,R107,S107))</f>
        <v>650</v>
      </c>
      <c r="Q107" s="46">
        <f t="shared" si="48"/>
        <v>0</v>
      </c>
      <c r="R107" s="46">
        <f t="shared" si="49"/>
        <v>0</v>
      </c>
      <c r="S107" s="46">
        <f t="shared" si="50"/>
        <v>0</v>
      </c>
      <c r="T107" s="46">
        <f t="shared" si="51"/>
        <v>650</v>
      </c>
      <c r="U107" s="46">
        <f t="shared" si="52"/>
        <v>650</v>
      </c>
      <c r="V107" s="46">
        <f t="shared" si="53"/>
        <v>650</v>
      </c>
    </row>
    <row r="108" spans="1:22" ht="15.6">
      <c r="A108" s="44">
        <v>96</v>
      </c>
      <c r="B108" s="45">
        <f ca="1">EDATE(Debts!$S$13,A108-1)</f>
        <v>49218</v>
      </c>
      <c r="C108" s="46">
        <v>0</v>
      </c>
      <c r="D108" s="46">
        <f t="shared" si="37"/>
        <v>0</v>
      </c>
      <c r="E108" s="46">
        <f t="shared" si="38"/>
        <v>0</v>
      </c>
      <c r="F108" s="46">
        <f t="shared" ref="F108:F139" si="54">SUMIF($G$11:$O$11,"Balance",G108:O108)</f>
        <v>0</v>
      </c>
      <c r="G108" s="46">
        <f t="shared" si="39"/>
        <v>0</v>
      </c>
      <c r="H108" s="46">
        <f t="shared" si="40"/>
        <v>0</v>
      </c>
      <c r="I108" s="47">
        <f t="shared" si="41"/>
        <v>0</v>
      </c>
      <c r="J108" s="46">
        <f t="shared" si="42"/>
        <v>0</v>
      </c>
      <c r="K108" s="46">
        <f t="shared" si="43"/>
        <v>0</v>
      </c>
      <c r="L108" s="47">
        <f t="shared" si="44"/>
        <v>0</v>
      </c>
      <c r="M108" s="46">
        <f t="shared" si="45"/>
        <v>0</v>
      </c>
      <c r="N108" s="46">
        <f t="shared" si="46"/>
        <v>0</v>
      </c>
      <c r="O108" s="47">
        <f t="shared" si="47"/>
        <v>0</v>
      </c>
      <c r="P108" s="46">
        <f>MAX(0,Debts!$S$12+C108-SUM(Q108,R108,S108))</f>
        <v>650</v>
      </c>
      <c r="Q108" s="46">
        <f t="shared" si="48"/>
        <v>0</v>
      </c>
      <c r="R108" s="46">
        <f t="shared" si="49"/>
        <v>0</v>
      </c>
      <c r="S108" s="46">
        <f t="shared" si="50"/>
        <v>0</v>
      </c>
      <c r="T108" s="46">
        <f t="shared" si="51"/>
        <v>650</v>
      </c>
      <c r="U108" s="46">
        <f t="shared" si="52"/>
        <v>650</v>
      </c>
      <c r="V108" s="46">
        <f t="shared" si="53"/>
        <v>650</v>
      </c>
    </row>
    <row r="109" spans="1:22" ht="15.6">
      <c r="A109" s="44">
        <v>97</v>
      </c>
      <c r="B109" s="45">
        <f ca="1">EDATE(Debts!$S$13,A109-1)</f>
        <v>49249</v>
      </c>
      <c r="C109" s="46">
        <v>0</v>
      </c>
      <c r="D109" s="46">
        <f t="shared" ref="D109:D132" si="55">SUMIF($G$11:$O$11,"Payment",G109:O109)</f>
        <v>0</v>
      </c>
      <c r="E109" s="46">
        <f t="shared" ref="E109:E132" si="56">SUMIF($G$11:$O$11,"Interest",G109:O109)</f>
        <v>0</v>
      </c>
      <c r="F109" s="46">
        <f t="shared" si="54"/>
        <v>0</v>
      </c>
      <c r="G109" s="46">
        <f t="shared" ref="G109:G140" si="57">ROUND(Q109+MIN(I108+H109-Q109,P109),2)</f>
        <v>0</v>
      </c>
      <c r="H109" s="46">
        <f t="shared" ref="H109:H140" si="58">ROUND(I108*G$7/1200,2)</f>
        <v>0</v>
      </c>
      <c r="I109" s="47">
        <f t="shared" ref="I109:I140" si="59">ROUND(I108+H109-G109,2)</f>
        <v>0</v>
      </c>
      <c r="J109" s="46">
        <f t="shared" ref="J109:J140" si="60">ROUND(R109+MIN(L108+K109-R109,T109),2)</f>
        <v>0</v>
      </c>
      <c r="K109" s="46">
        <f t="shared" ref="K109:K140" si="61">ROUND(L108*J$7/1200,2)</f>
        <v>0</v>
      </c>
      <c r="L109" s="47">
        <f t="shared" ref="L109:L140" si="62">ROUND(L108+K109-J109,2)</f>
        <v>0</v>
      </c>
      <c r="M109" s="46">
        <f t="shared" ref="M109:M140" si="63">ROUND(S109+MIN(O108+N109-S109,U109),2)</f>
        <v>0</v>
      </c>
      <c r="N109" s="46">
        <f t="shared" ref="N109:N140" si="64">ROUND(O108*M$7/1200,2)</f>
        <v>0</v>
      </c>
      <c r="O109" s="47">
        <f t="shared" ref="O109:O140" si="65">ROUND(O108+N109-M109,2)</f>
        <v>0</v>
      </c>
      <c r="P109" s="46">
        <f>MAX(0,Debts!$S$12+C109-SUM(Q109,R109,S109))</f>
        <v>650</v>
      </c>
      <c r="Q109" s="46">
        <f t="shared" ref="Q109:Q132" si="66">MIN(G$8,I108+H109)</f>
        <v>0</v>
      </c>
      <c r="R109" s="46">
        <f t="shared" ref="R109:R132" si="67">MIN(J$8,L108+K109)</f>
        <v>0</v>
      </c>
      <c r="S109" s="46">
        <f t="shared" ref="S109:S132" si="68">MIN(M$8,O108+N109)</f>
        <v>0</v>
      </c>
      <c r="T109" s="46">
        <f t="shared" ref="T109:T132" si="69">ROUND(P109-(G109-Q109),2)</f>
        <v>650</v>
      </c>
      <c r="U109" s="46">
        <f t="shared" ref="U109:U140" si="70">ROUND(T109-(J109-R109),2)</f>
        <v>650</v>
      </c>
      <c r="V109" s="46">
        <f t="shared" ref="V109:V140" si="71">ROUND(U109-(M109-S109),2)</f>
        <v>650</v>
      </c>
    </row>
    <row r="110" spans="1:22" ht="15.6">
      <c r="A110" s="44">
        <v>98</v>
      </c>
      <c r="B110" s="45">
        <f ca="1">EDATE(Debts!$S$13,A110-1)</f>
        <v>49279</v>
      </c>
      <c r="C110" s="46">
        <v>0</v>
      </c>
      <c r="D110" s="46">
        <f t="shared" si="55"/>
        <v>0</v>
      </c>
      <c r="E110" s="46">
        <f t="shared" si="56"/>
        <v>0</v>
      </c>
      <c r="F110" s="46">
        <f t="shared" si="54"/>
        <v>0</v>
      </c>
      <c r="G110" s="46">
        <f t="shared" si="57"/>
        <v>0</v>
      </c>
      <c r="H110" s="46">
        <f t="shared" si="58"/>
        <v>0</v>
      </c>
      <c r="I110" s="47">
        <f t="shared" si="59"/>
        <v>0</v>
      </c>
      <c r="J110" s="46">
        <f t="shared" si="60"/>
        <v>0</v>
      </c>
      <c r="K110" s="46">
        <f t="shared" si="61"/>
        <v>0</v>
      </c>
      <c r="L110" s="47">
        <f t="shared" si="62"/>
        <v>0</v>
      </c>
      <c r="M110" s="46">
        <f t="shared" si="63"/>
        <v>0</v>
      </c>
      <c r="N110" s="46">
        <f t="shared" si="64"/>
        <v>0</v>
      </c>
      <c r="O110" s="47">
        <f t="shared" si="65"/>
        <v>0</v>
      </c>
      <c r="P110" s="46">
        <f>MAX(0,Debts!$S$12+C110-SUM(Q110,R110,S110))</f>
        <v>650</v>
      </c>
      <c r="Q110" s="46">
        <f t="shared" si="66"/>
        <v>0</v>
      </c>
      <c r="R110" s="46">
        <f t="shared" si="67"/>
        <v>0</v>
      </c>
      <c r="S110" s="46">
        <f t="shared" si="68"/>
        <v>0</v>
      </c>
      <c r="T110" s="46">
        <f t="shared" si="69"/>
        <v>650</v>
      </c>
      <c r="U110" s="46">
        <f t="shared" si="70"/>
        <v>650</v>
      </c>
      <c r="V110" s="46">
        <f t="shared" si="71"/>
        <v>650</v>
      </c>
    </row>
    <row r="111" spans="1:22" ht="15.6">
      <c r="A111" s="44">
        <v>99</v>
      </c>
      <c r="B111" s="45">
        <f ca="1">EDATE(Debts!$S$13,A111-1)</f>
        <v>49310</v>
      </c>
      <c r="C111" s="46">
        <v>0</v>
      </c>
      <c r="D111" s="46">
        <f t="shared" si="55"/>
        <v>0</v>
      </c>
      <c r="E111" s="46">
        <f t="shared" si="56"/>
        <v>0</v>
      </c>
      <c r="F111" s="46">
        <f t="shared" si="54"/>
        <v>0</v>
      </c>
      <c r="G111" s="46">
        <f t="shared" si="57"/>
        <v>0</v>
      </c>
      <c r="H111" s="46">
        <f t="shared" si="58"/>
        <v>0</v>
      </c>
      <c r="I111" s="47">
        <f t="shared" si="59"/>
        <v>0</v>
      </c>
      <c r="J111" s="46">
        <f t="shared" si="60"/>
        <v>0</v>
      </c>
      <c r="K111" s="46">
        <f t="shared" si="61"/>
        <v>0</v>
      </c>
      <c r="L111" s="47">
        <f t="shared" si="62"/>
        <v>0</v>
      </c>
      <c r="M111" s="46">
        <f t="shared" si="63"/>
        <v>0</v>
      </c>
      <c r="N111" s="46">
        <f t="shared" si="64"/>
        <v>0</v>
      </c>
      <c r="O111" s="47">
        <f t="shared" si="65"/>
        <v>0</v>
      </c>
      <c r="P111" s="46">
        <f>MAX(0,Debts!$S$12+C111-SUM(Q111,R111,S111))</f>
        <v>650</v>
      </c>
      <c r="Q111" s="46">
        <f t="shared" si="66"/>
        <v>0</v>
      </c>
      <c r="R111" s="46">
        <f t="shared" si="67"/>
        <v>0</v>
      </c>
      <c r="S111" s="46">
        <f t="shared" si="68"/>
        <v>0</v>
      </c>
      <c r="T111" s="46">
        <f t="shared" si="69"/>
        <v>650</v>
      </c>
      <c r="U111" s="46">
        <f t="shared" si="70"/>
        <v>650</v>
      </c>
      <c r="V111" s="46">
        <f t="shared" si="71"/>
        <v>650</v>
      </c>
    </row>
    <row r="112" spans="1:22" ht="15.6">
      <c r="A112" s="44">
        <v>100</v>
      </c>
      <c r="B112" s="45">
        <f ca="1">EDATE(Debts!$S$13,A112-1)</f>
        <v>49341</v>
      </c>
      <c r="C112" s="46">
        <v>0</v>
      </c>
      <c r="D112" s="46">
        <f t="shared" si="55"/>
        <v>0</v>
      </c>
      <c r="E112" s="46">
        <f t="shared" si="56"/>
        <v>0</v>
      </c>
      <c r="F112" s="46">
        <f t="shared" si="54"/>
        <v>0</v>
      </c>
      <c r="G112" s="46">
        <f t="shared" si="57"/>
        <v>0</v>
      </c>
      <c r="H112" s="46">
        <f t="shared" si="58"/>
        <v>0</v>
      </c>
      <c r="I112" s="47">
        <f t="shared" si="59"/>
        <v>0</v>
      </c>
      <c r="J112" s="46">
        <f t="shared" si="60"/>
        <v>0</v>
      </c>
      <c r="K112" s="46">
        <f t="shared" si="61"/>
        <v>0</v>
      </c>
      <c r="L112" s="47">
        <f t="shared" si="62"/>
        <v>0</v>
      </c>
      <c r="M112" s="46">
        <f t="shared" si="63"/>
        <v>0</v>
      </c>
      <c r="N112" s="46">
        <f t="shared" si="64"/>
        <v>0</v>
      </c>
      <c r="O112" s="47">
        <f t="shared" si="65"/>
        <v>0</v>
      </c>
      <c r="P112" s="46">
        <f>MAX(0,Debts!$S$12+C112-SUM(Q112,R112,S112))</f>
        <v>650</v>
      </c>
      <c r="Q112" s="46">
        <f t="shared" si="66"/>
        <v>0</v>
      </c>
      <c r="R112" s="46">
        <f t="shared" si="67"/>
        <v>0</v>
      </c>
      <c r="S112" s="46">
        <f t="shared" si="68"/>
        <v>0</v>
      </c>
      <c r="T112" s="46">
        <f t="shared" si="69"/>
        <v>650</v>
      </c>
      <c r="U112" s="46">
        <f t="shared" si="70"/>
        <v>650</v>
      </c>
      <c r="V112" s="46">
        <f t="shared" si="71"/>
        <v>650</v>
      </c>
    </row>
    <row r="113" spans="1:22" ht="15.6">
      <c r="A113" s="44">
        <v>101</v>
      </c>
      <c r="B113" s="45">
        <f ca="1">EDATE(Debts!$S$13,A113-1)</f>
        <v>49369</v>
      </c>
      <c r="C113" s="46">
        <v>0</v>
      </c>
      <c r="D113" s="46">
        <f t="shared" si="55"/>
        <v>0</v>
      </c>
      <c r="E113" s="46">
        <f t="shared" si="56"/>
        <v>0</v>
      </c>
      <c r="F113" s="46">
        <f t="shared" si="54"/>
        <v>0</v>
      </c>
      <c r="G113" s="46">
        <f t="shared" si="57"/>
        <v>0</v>
      </c>
      <c r="H113" s="46">
        <f t="shared" si="58"/>
        <v>0</v>
      </c>
      <c r="I113" s="47">
        <f t="shared" si="59"/>
        <v>0</v>
      </c>
      <c r="J113" s="46">
        <f t="shared" si="60"/>
        <v>0</v>
      </c>
      <c r="K113" s="46">
        <f t="shared" si="61"/>
        <v>0</v>
      </c>
      <c r="L113" s="47">
        <f t="shared" si="62"/>
        <v>0</v>
      </c>
      <c r="M113" s="46">
        <f t="shared" si="63"/>
        <v>0</v>
      </c>
      <c r="N113" s="46">
        <f t="shared" si="64"/>
        <v>0</v>
      </c>
      <c r="O113" s="47">
        <f t="shared" si="65"/>
        <v>0</v>
      </c>
      <c r="P113" s="46">
        <f>MAX(0,Debts!$S$12+C113-SUM(Q113,R113,S113))</f>
        <v>650</v>
      </c>
      <c r="Q113" s="46">
        <f t="shared" si="66"/>
        <v>0</v>
      </c>
      <c r="R113" s="46">
        <f t="shared" si="67"/>
        <v>0</v>
      </c>
      <c r="S113" s="46">
        <f t="shared" si="68"/>
        <v>0</v>
      </c>
      <c r="T113" s="46">
        <f t="shared" si="69"/>
        <v>650</v>
      </c>
      <c r="U113" s="46">
        <f t="shared" si="70"/>
        <v>650</v>
      </c>
      <c r="V113" s="46">
        <f t="shared" si="71"/>
        <v>650</v>
      </c>
    </row>
    <row r="114" spans="1:22" ht="15.6">
      <c r="A114" s="44">
        <v>102</v>
      </c>
      <c r="B114" s="45">
        <f ca="1">EDATE(Debts!$S$13,A114-1)</f>
        <v>49400</v>
      </c>
      <c r="C114" s="46">
        <v>0</v>
      </c>
      <c r="D114" s="46">
        <f t="shared" si="55"/>
        <v>0</v>
      </c>
      <c r="E114" s="46">
        <f t="shared" si="56"/>
        <v>0</v>
      </c>
      <c r="F114" s="46">
        <f t="shared" si="54"/>
        <v>0</v>
      </c>
      <c r="G114" s="46">
        <f t="shared" si="57"/>
        <v>0</v>
      </c>
      <c r="H114" s="46">
        <f t="shared" si="58"/>
        <v>0</v>
      </c>
      <c r="I114" s="47">
        <f t="shared" si="59"/>
        <v>0</v>
      </c>
      <c r="J114" s="46">
        <f t="shared" si="60"/>
        <v>0</v>
      </c>
      <c r="K114" s="46">
        <f t="shared" si="61"/>
        <v>0</v>
      </c>
      <c r="L114" s="47">
        <f t="shared" si="62"/>
        <v>0</v>
      </c>
      <c r="M114" s="46">
        <f t="shared" si="63"/>
        <v>0</v>
      </c>
      <c r="N114" s="46">
        <f t="shared" si="64"/>
        <v>0</v>
      </c>
      <c r="O114" s="47">
        <f t="shared" si="65"/>
        <v>0</v>
      </c>
      <c r="P114" s="46">
        <f>MAX(0,Debts!$S$12+C114-SUM(Q114,R114,S114))</f>
        <v>650</v>
      </c>
      <c r="Q114" s="46">
        <f t="shared" si="66"/>
        <v>0</v>
      </c>
      <c r="R114" s="46">
        <f t="shared" si="67"/>
        <v>0</v>
      </c>
      <c r="S114" s="46">
        <f t="shared" si="68"/>
        <v>0</v>
      </c>
      <c r="T114" s="46">
        <f t="shared" si="69"/>
        <v>650</v>
      </c>
      <c r="U114" s="46">
        <f t="shared" si="70"/>
        <v>650</v>
      </c>
      <c r="V114" s="46">
        <f t="shared" si="71"/>
        <v>650</v>
      </c>
    </row>
    <row r="115" spans="1:22" ht="15.6">
      <c r="A115" s="44">
        <v>103</v>
      </c>
      <c r="B115" s="45">
        <f ca="1">EDATE(Debts!$S$13,A115-1)</f>
        <v>49430</v>
      </c>
      <c r="C115" s="46">
        <v>0</v>
      </c>
      <c r="D115" s="46">
        <f t="shared" si="55"/>
        <v>0</v>
      </c>
      <c r="E115" s="46">
        <f t="shared" si="56"/>
        <v>0</v>
      </c>
      <c r="F115" s="46">
        <f t="shared" si="54"/>
        <v>0</v>
      </c>
      <c r="G115" s="46">
        <f t="shared" si="57"/>
        <v>0</v>
      </c>
      <c r="H115" s="46">
        <f t="shared" si="58"/>
        <v>0</v>
      </c>
      <c r="I115" s="47">
        <f t="shared" si="59"/>
        <v>0</v>
      </c>
      <c r="J115" s="46">
        <f t="shared" si="60"/>
        <v>0</v>
      </c>
      <c r="K115" s="46">
        <f t="shared" si="61"/>
        <v>0</v>
      </c>
      <c r="L115" s="47">
        <f t="shared" si="62"/>
        <v>0</v>
      </c>
      <c r="M115" s="46">
        <f t="shared" si="63"/>
        <v>0</v>
      </c>
      <c r="N115" s="46">
        <f t="shared" si="64"/>
        <v>0</v>
      </c>
      <c r="O115" s="47">
        <f t="shared" si="65"/>
        <v>0</v>
      </c>
      <c r="P115" s="46">
        <f>MAX(0,Debts!$S$12+C115-SUM(Q115,R115,S115))</f>
        <v>650</v>
      </c>
      <c r="Q115" s="46">
        <f t="shared" si="66"/>
        <v>0</v>
      </c>
      <c r="R115" s="46">
        <f t="shared" si="67"/>
        <v>0</v>
      </c>
      <c r="S115" s="46">
        <f t="shared" si="68"/>
        <v>0</v>
      </c>
      <c r="T115" s="46">
        <f t="shared" si="69"/>
        <v>650</v>
      </c>
      <c r="U115" s="46">
        <f t="shared" si="70"/>
        <v>650</v>
      </c>
      <c r="V115" s="46">
        <f t="shared" si="71"/>
        <v>650</v>
      </c>
    </row>
    <row r="116" spans="1:22" ht="15.6">
      <c r="A116" s="44">
        <v>104</v>
      </c>
      <c r="B116" s="45">
        <f ca="1">EDATE(Debts!$S$13,A116-1)</f>
        <v>49461</v>
      </c>
      <c r="C116" s="46">
        <v>0</v>
      </c>
      <c r="D116" s="46">
        <f t="shared" si="55"/>
        <v>0</v>
      </c>
      <c r="E116" s="46">
        <f t="shared" si="56"/>
        <v>0</v>
      </c>
      <c r="F116" s="46">
        <f t="shared" si="54"/>
        <v>0</v>
      </c>
      <c r="G116" s="46">
        <f t="shared" si="57"/>
        <v>0</v>
      </c>
      <c r="H116" s="46">
        <f t="shared" si="58"/>
        <v>0</v>
      </c>
      <c r="I116" s="47">
        <f t="shared" si="59"/>
        <v>0</v>
      </c>
      <c r="J116" s="46">
        <f t="shared" si="60"/>
        <v>0</v>
      </c>
      <c r="K116" s="46">
        <f t="shared" si="61"/>
        <v>0</v>
      </c>
      <c r="L116" s="47">
        <f t="shared" si="62"/>
        <v>0</v>
      </c>
      <c r="M116" s="46">
        <f t="shared" si="63"/>
        <v>0</v>
      </c>
      <c r="N116" s="46">
        <f t="shared" si="64"/>
        <v>0</v>
      </c>
      <c r="O116" s="47">
        <f t="shared" si="65"/>
        <v>0</v>
      </c>
      <c r="P116" s="46">
        <f>MAX(0,Debts!$S$12+C116-SUM(Q116,R116,S116))</f>
        <v>650</v>
      </c>
      <c r="Q116" s="46">
        <f t="shared" si="66"/>
        <v>0</v>
      </c>
      <c r="R116" s="46">
        <f t="shared" si="67"/>
        <v>0</v>
      </c>
      <c r="S116" s="46">
        <f t="shared" si="68"/>
        <v>0</v>
      </c>
      <c r="T116" s="46">
        <f t="shared" si="69"/>
        <v>650</v>
      </c>
      <c r="U116" s="46">
        <f t="shared" si="70"/>
        <v>650</v>
      </c>
      <c r="V116" s="46">
        <f t="shared" si="71"/>
        <v>650</v>
      </c>
    </row>
    <row r="117" spans="1:22" ht="15.6">
      <c r="A117" s="44">
        <v>105</v>
      </c>
      <c r="B117" s="45">
        <f ca="1">EDATE(Debts!$S$13,A117-1)</f>
        <v>49491</v>
      </c>
      <c r="C117" s="46">
        <v>0</v>
      </c>
      <c r="D117" s="46">
        <f t="shared" si="55"/>
        <v>0</v>
      </c>
      <c r="E117" s="46">
        <f t="shared" si="56"/>
        <v>0</v>
      </c>
      <c r="F117" s="46">
        <f t="shared" si="54"/>
        <v>0</v>
      </c>
      <c r="G117" s="46">
        <f t="shared" si="57"/>
        <v>0</v>
      </c>
      <c r="H117" s="46">
        <f t="shared" si="58"/>
        <v>0</v>
      </c>
      <c r="I117" s="47">
        <f t="shared" si="59"/>
        <v>0</v>
      </c>
      <c r="J117" s="46">
        <f t="shared" si="60"/>
        <v>0</v>
      </c>
      <c r="K117" s="46">
        <f t="shared" si="61"/>
        <v>0</v>
      </c>
      <c r="L117" s="47">
        <f t="shared" si="62"/>
        <v>0</v>
      </c>
      <c r="M117" s="46">
        <f t="shared" si="63"/>
        <v>0</v>
      </c>
      <c r="N117" s="46">
        <f t="shared" si="64"/>
        <v>0</v>
      </c>
      <c r="O117" s="47">
        <f t="shared" si="65"/>
        <v>0</v>
      </c>
      <c r="P117" s="46">
        <f>MAX(0,Debts!$S$12+C117-SUM(Q117,R117,S117))</f>
        <v>650</v>
      </c>
      <c r="Q117" s="46">
        <f t="shared" si="66"/>
        <v>0</v>
      </c>
      <c r="R117" s="46">
        <f t="shared" si="67"/>
        <v>0</v>
      </c>
      <c r="S117" s="46">
        <f t="shared" si="68"/>
        <v>0</v>
      </c>
      <c r="T117" s="46">
        <f t="shared" si="69"/>
        <v>650</v>
      </c>
      <c r="U117" s="46">
        <f t="shared" si="70"/>
        <v>650</v>
      </c>
      <c r="V117" s="46">
        <f t="shared" si="71"/>
        <v>650</v>
      </c>
    </row>
    <row r="118" spans="1:22" ht="15.6">
      <c r="A118" s="44">
        <v>106</v>
      </c>
      <c r="B118" s="45">
        <f ca="1">EDATE(Debts!$S$13,A118-1)</f>
        <v>49522</v>
      </c>
      <c r="C118" s="46">
        <v>0</v>
      </c>
      <c r="D118" s="46">
        <f t="shared" si="55"/>
        <v>0</v>
      </c>
      <c r="E118" s="46">
        <f t="shared" si="56"/>
        <v>0</v>
      </c>
      <c r="F118" s="46">
        <f t="shared" si="54"/>
        <v>0</v>
      </c>
      <c r="G118" s="46">
        <f t="shared" si="57"/>
        <v>0</v>
      </c>
      <c r="H118" s="46">
        <f t="shared" si="58"/>
        <v>0</v>
      </c>
      <c r="I118" s="47">
        <f t="shared" si="59"/>
        <v>0</v>
      </c>
      <c r="J118" s="46">
        <f t="shared" si="60"/>
        <v>0</v>
      </c>
      <c r="K118" s="46">
        <f t="shared" si="61"/>
        <v>0</v>
      </c>
      <c r="L118" s="47">
        <f t="shared" si="62"/>
        <v>0</v>
      </c>
      <c r="M118" s="46">
        <f t="shared" si="63"/>
        <v>0</v>
      </c>
      <c r="N118" s="46">
        <f t="shared" si="64"/>
        <v>0</v>
      </c>
      <c r="O118" s="47">
        <f t="shared" si="65"/>
        <v>0</v>
      </c>
      <c r="P118" s="46">
        <f>MAX(0,Debts!$S$12+C118-SUM(Q118,R118,S118))</f>
        <v>650</v>
      </c>
      <c r="Q118" s="46">
        <f t="shared" si="66"/>
        <v>0</v>
      </c>
      <c r="R118" s="46">
        <f t="shared" si="67"/>
        <v>0</v>
      </c>
      <c r="S118" s="46">
        <f t="shared" si="68"/>
        <v>0</v>
      </c>
      <c r="T118" s="46">
        <f t="shared" si="69"/>
        <v>650</v>
      </c>
      <c r="U118" s="46">
        <f t="shared" si="70"/>
        <v>650</v>
      </c>
      <c r="V118" s="46">
        <f t="shared" si="71"/>
        <v>650</v>
      </c>
    </row>
    <row r="119" spans="1:22" ht="15.6">
      <c r="A119" s="44">
        <v>107</v>
      </c>
      <c r="B119" s="45">
        <f ca="1">EDATE(Debts!$S$13,A119-1)</f>
        <v>49553</v>
      </c>
      <c r="C119" s="46">
        <v>0</v>
      </c>
      <c r="D119" s="46">
        <f t="shared" si="55"/>
        <v>0</v>
      </c>
      <c r="E119" s="46">
        <f t="shared" si="56"/>
        <v>0</v>
      </c>
      <c r="F119" s="46">
        <f t="shared" si="54"/>
        <v>0</v>
      </c>
      <c r="G119" s="46">
        <f t="shared" si="57"/>
        <v>0</v>
      </c>
      <c r="H119" s="46">
        <f t="shared" si="58"/>
        <v>0</v>
      </c>
      <c r="I119" s="47">
        <f t="shared" si="59"/>
        <v>0</v>
      </c>
      <c r="J119" s="46">
        <f t="shared" si="60"/>
        <v>0</v>
      </c>
      <c r="K119" s="46">
        <f t="shared" si="61"/>
        <v>0</v>
      </c>
      <c r="L119" s="47">
        <f t="shared" si="62"/>
        <v>0</v>
      </c>
      <c r="M119" s="46">
        <f t="shared" si="63"/>
        <v>0</v>
      </c>
      <c r="N119" s="46">
        <f t="shared" si="64"/>
        <v>0</v>
      </c>
      <c r="O119" s="47">
        <f t="shared" si="65"/>
        <v>0</v>
      </c>
      <c r="P119" s="46">
        <f>MAX(0,Debts!$S$12+C119-SUM(Q119,R119,S119))</f>
        <v>650</v>
      </c>
      <c r="Q119" s="46">
        <f t="shared" si="66"/>
        <v>0</v>
      </c>
      <c r="R119" s="46">
        <f t="shared" si="67"/>
        <v>0</v>
      </c>
      <c r="S119" s="46">
        <f t="shared" si="68"/>
        <v>0</v>
      </c>
      <c r="T119" s="46">
        <f t="shared" si="69"/>
        <v>650</v>
      </c>
      <c r="U119" s="46">
        <f t="shared" si="70"/>
        <v>650</v>
      </c>
      <c r="V119" s="46">
        <f t="shared" si="71"/>
        <v>650</v>
      </c>
    </row>
    <row r="120" spans="1:22" ht="15.6">
      <c r="A120" s="44">
        <v>108</v>
      </c>
      <c r="B120" s="45">
        <f ca="1">EDATE(Debts!$S$13,A120-1)</f>
        <v>49583</v>
      </c>
      <c r="C120" s="46">
        <v>0</v>
      </c>
      <c r="D120" s="46">
        <f t="shared" si="55"/>
        <v>0</v>
      </c>
      <c r="E120" s="46">
        <f t="shared" si="56"/>
        <v>0</v>
      </c>
      <c r="F120" s="46">
        <f t="shared" si="54"/>
        <v>0</v>
      </c>
      <c r="G120" s="46">
        <f t="shared" si="57"/>
        <v>0</v>
      </c>
      <c r="H120" s="46">
        <f t="shared" si="58"/>
        <v>0</v>
      </c>
      <c r="I120" s="47">
        <f t="shared" si="59"/>
        <v>0</v>
      </c>
      <c r="J120" s="46">
        <f t="shared" si="60"/>
        <v>0</v>
      </c>
      <c r="K120" s="46">
        <f t="shared" si="61"/>
        <v>0</v>
      </c>
      <c r="L120" s="47">
        <f t="shared" si="62"/>
        <v>0</v>
      </c>
      <c r="M120" s="46">
        <f t="shared" si="63"/>
        <v>0</v>
      </c>
      <c r="N120" s="46">
        <f t="shared" si="64"/>
        <v>0</v>
      </c>
      <c r="O120" s="47">
        <f t="shared" si="65"/>
        <v>0</v>
      </c>
      <c r="P120" s="46">
        <f>MAX(0,Debts!$S$12+C120-SUM(Q120,R120,S120))</f>
        <v>650</v>
      </c>
      <c r="Q120" s="46">
        <f t="shared" si="66"/>
        <v>0</v>
      </c>
      <c r="R120" s="46">
        <f t="shared" si="67"/>
        <v>0</v>
      </c>
      <c r="S120" s="46">
        <f t="shared" si="68"/>
        <v>0</v>
      </c>
      <c r="T120" s="46">
        <f t="shared" si="69"/>
        <v>650</v>
      </c>
      <c r="U120" s="46">
        <f t="shared" si="70"/>
        <v>650</v>
      </c>
      <c r="V120" s="46">
        <f t="shared" si="71"/>
        <v>650</v>
      </c>
    </row>
    <row r="121" spans="1:22" ht="15.6">
      <c r="A121" s="44">
        <v>109</v>
      </c>
      <c r="B121" s="45">
        <f ca="1">EDATE(Debts!$S$13,A121-1)</f>
        <v>49614</v>
      </c>
      <c r="C121" s="46">
        <v>0</v>
      </c>
      <c r="D121" s="46">
        <f t="shared" si="55"/>
        <v>0</v>
      </c>
      <c r="E121" s="46">
        <f t="shared" si="56"/>
        <v>0</v>
      </c>
      <c r="F121" s="46">
        <f t="shared" si="54"/>
        <v>0</v>
      </c>
      <c r="G121" s="46">
        <f t="shared" si="57"/>
        <v>0</v>
      </c>
      <c r="H121" s="46">
        <f t="shared" si="58"/>
        <v>0</v>
      </c>
      <c r="I121" s="47">
        <f t="shared" si="59"/>
        <v>0</v>
      </c>
      <c r="J121" s="46">
        <f t="shared" si="60"/>
        <v>0</v>
      </c>
      <c r="K121" s="46">
        <f t="shared" si="61"/>
        <v>0</v>
      </c>
      <c r="L121" s="47">
        <f t="shared" si="62"/>
        <v>0</v>
      </c>
      <c r="M121" s="46">
        <f t="shared" si="63"/>
        <v>0</v>
      </c>
      <c r="N121" s="46">
        <f t="shared" si="64"/>
        <v>0</v>
      </c>
      <c r="O121" s="47">
        <f t="shared" si="65"/>
        <v>0</v>
      </c>
      <c r="P121" s="46">
        <f>MAX(0,Debts!$S$12+C121-SUM(Q121,R121,S121))</f>
        <v>650</v>
      </c>
      <c r="Q121" s="46">
        <f t="shared" si="66"/>
        <v>0</v>
      </c>
      <c r="R121" s="46">
        <f t="shared" si="67"/>
        <v>0</v>
      </c>
      <c r="S121" s="46">
        <f t="shared" si="68"/>
        <v>0</v>
      </c>
      <c r="T121" s="46">
        <f t="shared" si="69"/>
        <v>650</v>
      </c>
      <c r="U121" s="46">
        <f t="shared" si="70"/>
        <v>650</v>
      </c>
      <c r="V121" s="46">
        <f t="shared" si="71"/>
        <v>650</v>
      </c>
    </row>
    <row r="122" spans="1:22" ht="15.6">
      <c r="A122" s="44">
        <v>110</v>
      </c>
      <c r="B122" s="45">
        <f ca="1">EDATE(Debts!$S$13,A122-1)</f>
        <v>49644</v>
      </c>
      <c r="C122" s="46">
        <v>0</v>
      </c>
      <c r="D122" s="46">
        <f t="shared" si="55"/>
        <v>0</v>
      </c>
      <c r="E122" s="46">
        <f t="shared" si="56"/>
        <v>0</v>
      </c>
      <c r="F122" s="46">
        <f t="shared" si="54"/>
        <v>0</v>
      </c>
      <c r="G122" s="46">
        <f t="shared" si="57"/>
        <v>0</v>
      </c>
      <c r="H122" s="46">
        <f t="shared" si="58"/>
        <v>0</v>
      </c>
      <c r="I122" s="47">
        <f t="shared" si="59"/>
        <v>0</v>
      </c>
      <c r="J122" s="46">
        <f t="shared" si="60"/>
        <v>0</v>
      </c>
      <c r="K122" s="46">
        <f t="shared" si="61"/>
        <v>0</v>
      </c>
      <c r="L122" s="47">
        <f t="shared" si="62"/>
        <v>0</v>
      </c>
      <c r="M122" s="46">
        <f t="shared" si="63"/>
        <v>0</v>
      </c>
      <c r="N122" s="46">
        <f t="shared" si="64"/>
        <v>0</v>
      </c>
      <c r="O122" s="47">
        <f t="shared" si="65"/>
        <v>0</v>
      </c>
      <c r="P122" s="46">
        <f>MAX(0,Debts!$S$12+C122-SUM(Q122,R122,S122))</f>
        <v>650</v>
      </c>
      <c r="Q122" s="46">
        <f t="shared" si="66"/>
        <v>0</v>
      </c>
      <c r="R122" s="46">
        <f t="shared" si="67"/>
        <v>0</v>
      </c>
      <c r="S122" s="46">
        <f t="shared" si="68"/>
        <v>0</v>
      </c>
      <c r="T122" s="46">
        <f t="shared" si="69"/>
        <v>650</v>
      </c>
      <c r="U122" s="46">
        <f t="shared" si="70"/>
        <v>650</v>
      </c>
      <c r="V122" s="46">
        <f t="shared" si="71"/>
        <v>650</v>
      </c>
    </row>
    <row r="123" spans="1:22" ht="15.6">
      <c r="A123" s="44">
        <v>111</v>
      </c>
      <c r="B123" s="45">
        <f ca="1">EDATE(Debts!$S$13,A123-1)</f>
        <v>49675</v>
      </c>
      <c r="C123" s="46">
        <v>0</v>
      </c>
      <c r="D123" s="46">
        <f t="shared" si="55"/>
        <v>0</v>
      </c>
      <c r="E123" s="46">
        <f t="shared" si="56"/>
        <v>0</v>
      </c>
      <c r="F123" s="46">
        <f t="shared" si="54"/>
        <v>0</v>
      </c>
      <c r="G123" s="46">
        <f t="shared" si="57"/>
        <v>0</v>
      </c>
      <c r="H123" s="46">
        <f t="shared" si="58"/>
        <v>0</v>
      </c>
      <c r="I123" s="47">
        <f t="shared" si="59"/>
        <v>0</v>
      </c>
      <c r="J123" s="46">
        <f t="shared" si="60"/>
        <v>0</v>
      </c>
      <c r="K123" s="46">
        <f t="shared" si="61"/>
        <v>0</v>
      </c>
      <c r="L123" s="47">
        <f t="shared" si="62"/>
        <v>0</v>
      </c>
      <c r="M123" s="46">
        <f t="shared" si="63"/>
        <v>0</v>
      </c>
      <c r="N123" s="46">
        <f t="shared" si="64"/>
        <v>0</v>
      </c>
      <c r="O123" s="47">
        <f t="shared" si="65"/>
        <v>0</v>
      </c>
      <c r="P123" s="46">
        <f>MAX(0,Debts!$S$12+C123-SUM(Q123,R123,S123))</f>
        <v>650</v>
      </c>
      <c r="Q123" s="46">
        <f t="shared" si="66"/>
        <v>0</v>
      </c>
      <c r="R123" s="46">
        <f t="shared" si="67"/>
        <v>0</v>
      </c>
      <c r="S123" s="46">
        <f t="shared" si="68"/>
        <v>0</v>
      </c>
      <c r="T123" s="46">
        <f t="shared" si="69"/>
        <v>650</v>
      </c>
      <c r="U123" s="46">
        <f t="shared" si="70"/>
        <v>650</v>
      </c>
      <c r="V123" s="46">
        <f t="shared" si="71"/>
        <v>650</v>
      </c>
    </row>
    <row r="124" spans="1:22" ht="15.6">
      <c r="A124" s="44">
        <v>112</v>
      </c>
      <c r="B124" s="45">
        <f ca="1">EDATE(Debts!$S$13,A124-1)</f>
        <v>49706</v>
      </c>
      <c r="C124" s="46">
        <v>0</v>
      </c>
      <c r="D124" s="46">
        <f t="shared" si="55"/>
        <v>0</v>
      </c>
      <c r="E124" s="46">
        <f t="shared" si="56"/>
        <v>0</v>
      </c>
      <c r="F124" s="46">
        <f t="shared" si="54"/>
        <v>0</v>
      </c>
      <c r="G124" s="46">
        <f t="shared" si="57"/>
        <v>0</v>
      </c>
      <c r="H124" s="46">
        <f t="shared" si="58"/>
        <v>0</v>
      </c>
      <c r="I124" s="47">
        <f t="shared" si="59"/>
        <v>0</v>
      </c>
      <c r="J124" s="46">
        <f t="shared" si="60"/>
        <v>0</v>
      </c>
      <c r="K124" s="46">
        <f t="shared" si="61"/>
        <v>0</v>
      </c>
      <c r="L124" s="47">
        <f t="shared" si="62"/>
        <v>0</v>
      </c>
      <c r="M124" s="46">
        <f t="shared" si="63"/>
        <v>0</v>
      </c>
      <c r="N124" s="46">
        <f t="shared" si="64"/>
        <v>0</v>
      </c>
      <c r="O124" s="47">
        <f t="shared" si="65"/>
        <v>0</v>
      </c>
      <c r="P124" s="46">
        <f>MAX(0,Debts!$S$12+C124-SUM(Q124,R124,S124))</f>
        <v>650</v>
      </c>
      <c r="Q124" s="46">
        <f t="shared" si="66"/>
        <v>0</v>
      </c>
      <c r="R124" s="46">
        <f t="shared" si="67"/>
        <v>0</v>
      </c>
      <c r="S124" s="46">
        <f t="shared" si="68"/>
        <v>0</v>
      </c>
      <c r="T124" s="46">
        <f t="shared" si="69"/>
        <v>650</v>
      </c>
      <c r="U124" s="46">
        <f t="shared" si="70"/>
        <v>650</v>
      </c>
      <c r="V124" s="46">
        <f t="shared" si="71"/>
        <v>650</v>
      </c>
    </row>
    <row r="125" spans="1:22" ht="15.6">
      <c r="A125" s="44">
        <v>113</v>
      </c>
      <c r="B125" s="45">
        <f ca="1">EDATE(Debts!$S$13,A125-1)</f>
        <v>49735</v>
      </c>
      <c r="C125" s="46">
        <v>0</v>
      </c>
      <c r="D125" s="46">
        <f t="shared" si="55"/>
        <v>0</v>
      </c>
      <c r="E125" s="46">
        <f t="shared" si="56"/>
        <v>0</v>
      </c>
      <c r="F125" s="46">
        <f t="shared" si="54"/>
        <v>0</v>
      </c>
      <c r="G125" s="46">
        <f t="shared" si="57"/>
        <v>0</v>
      </c>
      <c r="H125" s="46">
        <f t="shared" si="58"/>
        <v>0</v>
      </c>
      <c r="I125" s="47">
        <f t="shared" si="59"/>
        <v>0</v>
      </c>
      <c r="J125" s="46">
        <f t="shared" si="60"/>
        <v>0</v>
      </c>
      <c r="K125" s="46">
        <f t="shared" si="61"/>
        <v>0</v>
      </c>
      <c r="L125" s="47">
        <f t="shared" si="62"/>
        <v>0</v>
      </c>
      <c r="M125" s="46">
        <f t="shared" si="63"/>
        <v>0</v>
      </c>
      <c r="N125" s="46">
        <f t="shared" si="64"/>
        <v>0</v>
      </c>
      <c r="O125" s="47">
        <f t="shared" si="65"/>
        <v>0</v>
      </c>
      <c r="P125" s="46">
        <f>MAX(0,Debts!$S$12+C125-SUM(Q125,R125,S125))</f>
        <v>650</v>
      </c>
      <c r="Q125" s="46">
        <f t="shared" si="66"/>
        <v>0</v>
      </c>
      <c r="R125" s="46">
        <f t="shared" si="67"/>
        <v>0</v>
      </c>
      <c r="S125" s="46">
        <f t="shared" si="68"/>
        <v>0</v>
      </c>
      <c r="T125" s="46">
        <f t="shared" si="69"/>
        <v>650</v>
      </c>
      <c r="U125" s="46">
        <f t="shared" si="70"/>
        <v>650</v>
      </c>
      <c r="V125" s="46">
        <f t="shared" si="71"/>
        <v>650</v>
      </c>
    </row>
    <row r="126" spans="1:22" ht="15.6">
      <c r="A126" s="44">
        <v>114</v>
      </c>
      <c r="B126" s="45">
        <f ca="1">EDATE(Debts!$S$13,A126-1)</f>
        <v>49766</v>
      </c>
      <c r="C126" s="46">
        <v>0</v>
      </c>
      <c r="D126" s="46">
        <f t="shared" si="55"/>
        <v>0</v>
      </c>
      <c r="E126" s="46">
        <f t="shared" si="56"/>
        <v>0</v>
      </c>
      <c r="F126" s="46">
        <f t="shared" si="54"/>
        <v>0</v>
      </c>
      <c r="G126" s="46">
        <f t="shared" si="57"/>
        <v>0</v>
      </c>
      <c r="H126" s="46">
        <f t="shared" si="58"/>
        <v>0</v>
      </c>
      <c r="I126" s="47">
        <f t="shared" si="59"/>
        <v>0</v>
      </c>
      <c r="J126" s="46">
        <f t="shared" si="60"/>
        <v>0</v>
      </c>
      <c r="K126" s="46">
        <f t="shared" si="61"/>
        <v>0</v>
      </c>
      <c r="L126" s="47">
        <f t="shared" si="62"/>
        <v>0</v>
      </c>
      <c r="M126" s="46">
        <f t="shared" si="63"/>
        <v>0</v>
      </c>
      <c r="N126" s="46">
        <f t="shared" si="64"/>
        <v>0</v>
      </c>
      <c r="O126" s="47">
        <f t="shared" si="65"/>
        <v>0</v>
      </c>
      <c r="P126" s="46">
        <f>MAX(0,Debts!$S$12+C126-SUM(Q126,R126,S126))</f>
        <v>650</v>
      </c>
      <c r="Q126" s="46">
        <f t="shared" si="66"/>
        <v>0</v>
      </c>
      <c r="R126" s="46">
        <f t="shared" si="67"/>
        <v>0</v>
      </c>
      <c r="S126" s="46">
        <f t="shared" si="68"/>
        <v>0</v>
      </c>
      <c r="T126" s="46">
        <f t="shared" si="69"/>
        <v>650</v>
      </c>
      <c r="U126" s="46">
        <f t="shared" si="70"/>
        <v>650</v>
      </c>
      <c r="V126" s="46">
        <f t="shared" si="71"/>
        <v>650</v>
      </c>
    </row>
    <row r="127" spans="1:22" ht="15.6">
      <c r="A127" s="44">
        <v>115</v>
      </c>
      <c r="B127" s="45">
        <f ca="1">EDATE(Debts!$S$13,A127-1)</f>
        <v>49796</v>
      </c>
      <c r="C127" s="46">
        <v>0</v>
      </c>
      <c r="D127" s="46">
        <f t="shared" si="55"/>
        <v>0</v>
      </c>
      <c r="E127" s="46">
        <f t="shared" si="56"/>
        <v>0</v>
      </c>
      <c r="F127" s="46">
        <f t="shared" si="54"/>
        <v>0</v>
      </c>
      <c r="G127" s="46">
        <f t="shared" si="57"/>
        <v>0</v>
      </c>
      <c r="H127" s="46">
        <f t="shared" si="58"/>
        <v>0</v>
      </c>
      <c r="I127" s="47">
        <f t="shared" si="59"/>
        <v>0</v>
      </c>
      <c r="J127" s="46">
        <f t="shared" si="60"/>
        <v>0</v>
      </c>
      <c r="K127" s="46">
        <f t="shared" si="61"/>
        <v>0</v>
      </c>
      <c r="L127" s="47">
        <f t="shared" si="62"/>
        <v>0</v>
      </c>
      <c r="M127" s="46">
        <f t="shared" si="63"/>
        <v>0</v>
      </c>
      <c r="N127" s="46">
        <f t="shared" si="64"/>
        <v>0</v>
      </c>
      <c r="O127" s="47">
        <f t="shared" si="65"/>
        <v>0</v>
      </c>
      <c r="P127" s="46">
        <f>MAX(0,Debts!$S$12+C127-SUM(Q127,R127,S127))</f>
        <v>650</v>
      </c>
      <c r="Q127" s="46">
        <f t="shared" si="66"/>
        <v>0</v>
      </c>
      <c r="R127" s="46">
        <f t="shared" si="67"/>
        <v>0</v>
      </c>
      <c r="S127" s="46">
        <f t="shared" si="68"/>
        <v>0</v>
      </c>
      <c r="T127" s="46">
        <f t="shared" si="69"/>
        <v>650</v>
      </c>
      <c r="U127" s="46">
        <f t="shared" si="70"/>
        <v>650</v>
      </c>
      <c r="V127" s="46">
        <f t="shared" si="71"/>
        <v>650</v>
      </c>
    </row>
    <row r="128" spans="1:22" ht="15.6">
      <c r="A128" s="44">
        <v>116</v>
      </c>
      <c r="B128" s="45">
        <f ca="1">EDATE(Debts!$S$13,A128-1)</f>
        <v>49827</v>
      </c>
      <c r="C128" s="46">
        <v>0</v>
      </c>
      <c r="D128" s="46">
        <f t="shared" si="55"/>
        <v>0</v>
      </c>
      <c r="E128" s="46">
        <f t="shared" si="56"/>
        <v>0</v>
      </c>
      <c r="F128" s="46">
        <f t="shared" si="54"/>
        <v>0</v>
      </c>
      <c r="G128" s="46">
        <f t="shared" si="57"/>
        <v>0</v>
      </c>
      <c r="H128" s="46">
        <f t="shared" si="58"/>
        <v>0</v>
      </c>
      <c r="I128" s="47">
        <f t="shared" si="59"/>
        <v>0</v>
      </c>
      <c r="J128" s="46">
        <f t="shared" si="60"/>
        <v>0</v>
      </c>
      <c r="K128" s="46">
        <f t="shared" si="61"/>
        <v>0</v>
      </c>
      <c r="L128" s="47">
        <f t="shared" si="62"/>
        <v>0</v>
      </c>
      <c r="M128" s="46">
        <f t="shared" si="63"/>
        <v>0</v>
      </c>
      <c r="N128" s="46">
        <f t="shared" si="64"/>
        <v>0</v>
      </c>
      <c r="O128" s="47">
        <f t="shared" si="65"/>
        <v>0</v>
      </c>
      <c r="P128" s="46">
        <f>MAX(0,Debts!$S$12+C128-SUM(Q128,R128,S128))</f>
        <v>650</v>
      </c>
      <c r="Q128" s="46">
        <f t="shared" si="66"/>
        <v>0</v>
      </c>
      <c r="R128" s="46">
        <f t="shared" si="67"/>
        <v>0</v>
      </c>
      <c r="S128" s="46">
        <f t="shared" si="68"/>
        <v>0</v>
      </c>
      <c r="T128" s="46">
        <f t="shared" si="69"/>
        <v>650</v>
      </c>
      <c r="U128" s="46">
        <f t="shared" si="70"/>
        <v>650</v>
      </c>
      <c r="V128" s="46">
        <f t="shared" si="71"/>
        <v>650</v>
      </c>
    </row>
    <row r="129" spans="1:22" ht="15.6">
      <c r="A129" s="44">
        <v>117</v>
      </c>
      <c r="B129" s="45">
        <f ca="1">EDATE(Debts!$S$13,A129-1)</f>
        <v>49857</v>
      </c>
      <c r="C129" s="46">
        <v>0</v>
      </c>
      <c r="D129" s="46">
        <f t="shared" si="55"/>
        <v>0</v>
      </c>
      <c r="E129" s="46">
        <f t="shared" si="56"/>
        <v>0</v>
      </c>
      <c r="F129" s="46">
        <f t="shared" si="54"/>
        <v>0</v>
      </c>
      <c r="G129" s="46">
        <f t="shared" si="57"/>
        <v>0</v>
      </c>
      <c r="H129" s="46">
        <f t="shared" si="58"/>
        <v>0</v>
      </c>
      <c r="I129" s="47">
        <f t="shared" si="59"/>
        <v>0</v>
      </c>
      <c r="J129" s="46">
        <f t="shared" si="60"/>
        <v>0</v>
      </c>
      <c r="K129" s="46">
        <f t="shared" si="61"/>
        <v>0</v>
      </c>
      <c r="L129" s="47">
        <f t="shared" si="62"/>
        <v>0</v>
      </c>
      <c r="M129" s="46">
        <f t="shared" si="63"/>
        <v>0</v>
      </c>
      <c r="N129" s="46">
        <f t="shared" si="64"/>
        <v>0</v>
      </c>
      <c r="O129" s="47">
        <f t="shared" si="65"/>
        <v>0</v>
      </c>
      <c r="P129" s="46">
        <f>MAX(0,Debts!$S$12+C129-SUM(Q129,R129,S129))</f>
        <v>650</v>
      </c>
      <c r="Q129" s="46">
        <f t="shared" si="66"/>
        <v>0</v>
      </c>
      <c r="R129" s="46">
        <f t="shared" si="67"/>
        <v>0</v>
      </c>
      <c r="S129" s="46">
        <f t="shared" si="68"/>
        <v>0</v>
      </c>
      <c r="T129" s="46">
        <f t="shared" si="69"/>
        <v>650</v>
      </c>
      <c r="U129" s="46">
        <f t="shared" si="70"/>
        <v>650</v>
      </c>
      <c r="V129" s="46">
        <f t="shared" si="71"/>
        <v>650</v>
      </c>
    </row>
    <row r="130" spans="1:22" ht="15.6">
      <c r="A130" s="44">
        <v>118</v>
      </c>
      <c r="B130" s="45">
        <f ca="1">EDATE(Debts!$S$13,A130-1)</f>
        <v>49888</v>
      </c>
      <c r="C130" s="46">
        <v>0</v>
      </c>
      <c r="D130" s="46">
        <f t="shared" si="55"/>
        <v>0</v>
      </c>
      <c r="E130" s="46">
        <f t="shared" si="56"/>
        <v>0</v>
      </c>
      <c r="F130" s="46">
        <f t="shared" si="54"/>
        <v>0</v>
      </c>
      <c r="G130" s="46">
        <f t="shared" si="57"/>
        <v>0</v>
      </c>
      <c r="H130" s="46">
        <f t="shared" si="58"/>
        <v>0</v>
      </c>
      <c r="I130" s="47">
        <f t="shared" si="59"/>
        <v>0</v>
      </c>
      <c r="J130" s="46">
        <f t="shared" si="60"/>
        <v>0</v>
      </c>
      <c r="K130" s="46">
        <f t="shared" si="61"/>
        <v>0</v>
      </c>
      <c r="L130" s="47">
        <f t="shared" si="62"/>
        <v>0</v>
      </c>
      <c r="M130" s="46">
        <f t="shared" si="63"/>
        <v>0</v>
      </c>
      <c r="N130" s="46">
        <f t="shared" si="64"/>
        <v>0</v>
      </c>
      <c r="O130" s="47">
        <f t="shared" si="65"/>
        <v>0</v>
      </c>
      <c r="P130" s="46">
        <f>MAX(0,Debts!$S$12+C130-SUM(Q130,R130,S130))</f>
        <v>650</v>
      </c>
      <c r="Q130" s="46">
        <f t="shared" si="66"/>
        <v>0</v>
      </c>
      <c r="R130" s="46">
        <f t="shared" si="67"/>
        <v>0</v>
      </c>
      <c r="S130" s="46">
        <f t="shared" si="68"/>
        <v>0</v>
      </c>
      <c r="T130" s="46">
        <f t="shared" si="69"/>
        <v>650</v>
      </c>
      <c r="U130" s="46">
        <f t="shared" si="70"/>
        <v>650</v>
      </c>
      <c r="V130" s="46">
        <f t="shared" si="71"/>
        <v>650</v>
      </c>
    </row>
    <row r="131" spans="1:22" ht="15.6">
      <c r="A131" s="44">
        <v>119</v>
      </c>
      <c r="B131" s="45">
        <f ca="1">EDATE(Debts!$S$13,A131-1)</f>
        <v>49919</v>
      </c>
      <c r="C131" s="46">
        <v>0</v>
      </c>
      <c r="D131" s="46">
        <f t="shared" si="55"/>
        <v>0</v>
      </c>
      <c r="E131" s="46">
        <f t="shared" si="56"/>
        <v>0</v>
      </c>
      <c r="F131" s="46">
        <f t="shared" si="54"/>
        <v>0</v>
      </c>
      <c r="G131" s="46">
        <f t="shared" si="57"/>
        <v>0</v>
      </c>
      <c r="H131" s="46">
        <f t="shared" si="58"/>
        <v>0</v>
      </c>
      <c r="I131" s="47">
        <f t="shared" si="59"/>
        <v>0</v>
      </c>
      <c r="J131" s="46">
        <f t="shared" si="60"/>
        <v>0</v>
      </c>
      <c r="K131" s="46">
        <f t="shared" si="61"/>
        <v>0</v>
      </c>
      <c r="L131" s="47">
        <f t="shared" si="62"/>
        <v>0</v>
      </c>
      <c r="M131" s="46">
        <f t="shared" si="63"/>
        <v>0</v>
      </c>
      <c r="N131" s="46">
        <f t="shared" si="64"/>
        <v>0</v>
      </c>
      <c r="O131" s="47">
        <f t="shared" si="65"/>
        <v>0</v>
      </c>
      <c r="P131" s="46">
        <f>MAX(0,Debts!$S$12+C131-SUM(Q131,R131,S131))</f>
        <v>650</v>
      </c>
      <c r="Q131" s="46">
        <f t="shared" si="66"/>
        <v>0</v>
      </c>
      <c r="R131" s="46">
        <f t="shared" si="67"/>
        <v>0</v>
      </c>
      <c r="S131" s="46">
        <f t="shared" si="68"/>
        <v>0</v>
      </c>
      <c r="T131" s="46">
        <f t="shared" si="69"/>
        <v>650</v>
      </c>
      <c r="U131" s="46">
        <f t="shared" si="70"/>
        <v>650</v>
      </c>
      <c r="V131" s="46">
        <f t="shared" si="71"/>
        <v>650</v>
      </c>
    </row>
    <row r="132" spans="1:22" ht="15.6">
      <c r="A132" s="44">
        <v>120</v>
      </c>
      <c r="B132" s="45">
        <f ca="1">EDATE(Debts!$S$13,A132-1)</f>
        <v>49949</v>
      </c>
      <c r="C132" s="46">
        <v>0</v>
      </c>
      <c r="D132" s="46">
        <f t="shared" si="55"/>
        <v>0</v>
      </c>
      <c r="E132" s="46">
        <f t="shared" si="56"/>
        <v>0</v>
      </c>
      <c r="F132" s="46">
        <f t="shared" si="54"/>
        <v>0</v>
      </c>
      <c r="G132" s="46">
        <f t="shared" si="57"/>
        <v>0</v>
      </c>
      <c r="H132" s="46">
        <f t="shared" si="58"/>
        <v>0</v>
      </c>
      <c r="I132" s="47">
        <f t="shared" si="59"/>
        <v>0</v>
      </c>
      <c r="J132" s="46">
        <f t="shared" si="60"/>
        <v>0</v>
      </c>
      <c r="K132" s="46">
        <f t="shared" si="61"/>
        <v>0</v>
      </c>
      <c r="L132" s="47">
        <f t="shared" si="62"/>
        <v>0</v>
      </c>
      <c r="M132" s="46">
        <f t="shared" si="63"/>
        <v>0</v>
      </c>
      <c r="N132" s="46">
        <f t="shared" si="64"/>
        <v>0</v>
      </c>
      <c r="O132" s="47">
        <f t="shared" si="65"/>
        <v>0</v>
      </c>
      <c r="P132" s="46">
        <f>MAX(0,Debts!$S$12+C132-SUM(Q132,R132,S132))</f>
        <v>650</v>
      </c>
      <c r="Q132" s="46">
        <f t="shared" si="66"/>
        <v>0</v>
      </c>
      <c r="R132" s="46">
        <f t="shared" si="67"/>
        <v>0</v>
      </c>
      <c r="S132" s="46">
        <f t="shared" si="68"/>
        <v>0</v>
      </c>
      <c r="T132" s="46">
        <f t="shared" si="69"/>
        <v>650</v>
      </c>
      <c r="U132" s="46">
        <f t="shared" si="70"/>
        <v>650</v>
      </c>
      <c r="V132" s="46">
        <f t="shared" si="71"/>
        <v>650</v>
      </c>
    </row>
  </sheetData>
  <sheetProtection sheet="1" objects="1" scenarios="1"/>
  <mergeCells count="22">
    <mergeCell ref="J10:L10"/>
    <mergeCell ref="M9:O9"/>
    <mergeCell ref="M5:O5"/>
    <mergeCell ref="G8:I8"/>
    <mergeCell ref="J9:L9"/>
    <mergeCell ref="G7:I7"/>
    <mergeCell ref="J6:L6"/>
    <mergeCell ref="G10:I10"/>
    <mergeCell ref="A4:E10"/>
    <mergeCell ref="M10:O10"/>
    <mergeCell ref="G6:I6"/>
    <mergeCell ref="M7:O7"/>
    <mergeCell ref="J4:L4"/>
    <mergeCell ref="M6:O6"/>
    <mergeCell ref="J7:L7"/>
    <mergeCell ref="G5:I5"/>
    <mergeCell ref="G4:I4"/>
    <mergeCell ref="M8:O8"/>
    <mergeCell ref="M4:O4"/>
    <mergeCell ref="G9:I9"/>
    <mergeCell ref="J8:L8"/>
    <mergeCell ref="J5:L5"/>
  </mergeCells>
  <phoneticPr fontId="25" type="noConversion"/>
  <conditionalFormatting sqref="A13:O132">
    <cfRule type="expression" dxfId="5" priority="1">
      <formula>$F13=0</formula>
    </cfRule>
  </conditionalFormatting>
  <conditionalFormatting sqref="G6:O9">
    <cfRule type="expression" dxfId="4" priority="2">
      <formula>G$5=""</formula>
    </cfRule>
  </conditionalFormatting>
  <pageMargins left="0.75" right="0.75" top="1" bottom="1" header="0.5" footer="0.5"/>
  <pageSetup orientation="landscape" fitToHeight="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A34A0E"/>
    <pageSetUpPr fitToPage="1"/>
  </sheetPr>
  <dimension ref="A1:V132"/>
  <sheetViews>
    <sheetView showGridLines="0" workbookViewId="0">
      <pane xSplit="6" ySplit="11" topLeftCell="G12" activePane="bottomRight" state="frozen"/>
      <selection pane="topRight"/>
      <selection pane="bottomLeft"/>
      <selection pane="bottomRight"/>
    </sheetView>
  </sheetViews>
  <sheetFormatPr defaultRowHeight="17.399999999999999"/>
  <cols>
    <col min="1" max="1" width="10.109375" customWidth="1"/>
    <col min="2" max="2" width="12.109375" customWidth="1"/>
    <col min="3" max="5" width="13.109375" customWidth="1"/>
    <col min="6" max="6" width="18.109375" customWidth="1"/>
    <col min="7" max="15" width="12.109375" customWidth="1"/>
    <col min="16" max="22" width="13.109375" hidden="1" customWidth="1"/>
  </cols>
  <sheetData>
    <row r="1" spans="1:22" ht="21">
      <c r="A1" s="48" t="s">
        <v>87</v>
      </c>
      <c r="H1" s="7" t="s">
        <v>62</v>
      </c>
    </row>
    <row r="2" spans="1:22" ht="15.6">
      <c r="A2" s="37" t="s">
        <v>63</v>
      </c>
      <c r="B2" s="30" t="str">
        <f ca="1">IF(ISNUMBER(D2),TEXT(EDATE(Debts!$S$13,D2-1),"mmm yyyy"),D2)</f>
        <v>Nov 2029</v>
      </c>
      <c r="C2" s="37" t="s">
        <v>53</v>
      </c>
      <c r="D2" s="38">
        <f>IF(COUNTIF(G9:O9,"Over*")&gt;0,"Over 10 yrs",IF(COUNT(G9:O9)=0,"",MAX(G9:O9)))</f>
        <v>37</v>
      </c>
      <c r="E2" s="37" t="s">
        <v>40</v>
      </c>
      <c r="F2" s="31">
        <f>SUM(E13:E132)</f>
        <v>3640.2800000000011</v>
      </c>
    </row>
    <row r="3" spans="1:22" ht="15.6">
      <c r="A3" s="37" t="s">
        <v>42</v>
      </c>
      <c r="B3" s="31">
        <f>SUM(D13:D132)</f>
        <v>23990.28</v>
      </c>
      <c r="C3" s="37" t="s">
        <v>64</v>
      </c>
      <c r="D3" s="38">
        <f>IF(COUNT(G9:O9)=0,"",MIN(G9:O9))</f>
        <v>21</v>
      </c>
    </row>
    <row r="4" spans="1:22" ht="15.6">
      <c r="A4" s="55" t="s">
        <v>65</v>
      </c>
      <c r="B4" s="51"/>
      <c r="C4" s="51"/>
      <c r="D4" s="51"/>
      <c r="E4" s="51"/>
      <c r="F4" s="39" t="s">
        <v>66</v>
      </c>
      <c r="G4" s="61" t="str">
        <f>IF(ISNUMBER(MATCH(1,Debts!$H$6:$H$8,0)),"#1","")</f>
        <v>#1</v>
      </c>
      <c r="H4" s="51"/>
      <c r="I4" s="51"/>
      <c r="J4" s="61" t="str">
        <f>IF(ISNUMBER(MATCH(2,Debts!$H$6:$H$8,0)),"#2","")</f>
        <v>#2</v>
      </c>
      <c r="K4" s="51"/>
      <c r="L4" s="51"/>
      <c r="M4" s="61" t="str">
        <f>IF(ISNUMBER(MATCH(3,Debts!$H$6:$H$8,0)),"#3","")</f>
        <v>#3</v>
      </c>
      <c r="N4" s="51"/>
      <c r="O4" s="51"/>
    </row>
    <row r="5" spans="1:22" ht="15.6">
      <c r="A5" s="51"/>
      <c r="B5" s="51"/>
      <c r="C5" s="51"/>
      <c r="D5" s="51"/>
      <c r="E5" s="51"/>
      <c r="F5" s="39" t="s">
        <v>67</v>
      </c>
      <c r="G5" s="58" t="str">
        <f>IFERROR(INDEX(Debts!$V$6:$V$8,MATCH(1,Debts!$H$6:$H$8,0)),"")</f>
        <v>Credit Card 1</v>
      </c>
      <c r="H5" s="51"/>
      <c r="I5" s="51"/>
      <c r="J5" s="58" t="str">
        <f>IFERROR(INDEX(Debts!$V$6:$V$8,MATCH(2,Debts!$H$6:$H$8,0)),"")</f>
        <v>Credit Card 2</v>
      </c>
      <c r="K5" s="51"/>
      <c r="L5" s="51"/>
      <c r="M5" s="58" t="str">
        <f>IFERROR(INDEX(Debts!$V$6:$V$8,MATCH(3,Debts!$H$6:$H$8,0)),"")</f>
        <v>Car Loan</v>
      </c>
      <c r="N5" s="51"/>
      <c r="O5" s="51"/>
    </row>
    <row r="6" spans="1:22" ht="15.6">
      <c r="A6" s="51"/>
      <c r="B6" s="51"/>
      <c r="C6" s="51"/>
      <c r="D6" s="51"/>
      <c r="E6" s="51"/>
      <c r="F6" s="39" t="s">
        <v>68</v>
      </c>
      <c r="G6" s="53">
        <f>IFERROR(INDEX(Debts!$S$6:$S$8,MATCH(1,Debts!$H$6:$H$8,0)),0)</f>
        <v>4200</v>
      </c>
      <c r="H6" s="51"/>
      <c r="I6" s="51"/>
      <c r="J6" s="53">
        <f>IFERROR(INDEX(Debts!$S$6:$S$8,MATCH(2,Debts!$H$6:$H$8,0)),0)</f>
        <v>1350</v>
      </c>
      <c r="K6" s="51"/>
      <c r="L6" s="51"/>
      <c r="M6" s="53">
        <f>IFERROR(INDEX(Debts!$S$6:$S$8,MATCH(3,Debts!$H$6:$H$8,0)),0)</f>
        <v>14800</v>
      </c>
      <c r="N6" s="51"/>
      <c r="O6" s="51"/>
    </row>
    <row r="7" spans="1:22" ht="15.6">
      <c r="A7" s="51"/>
      <c r="B7" s="51"/>
      <c r="C7" s="51"/>
      <c r="D7" s="51"/>
      <c r="E7" s="51"/>
      <c r="F7" s="39" t="s">
        <v>69</v>
      </c>
      <c r="G7" s="56">
        <f>IFERROR(INDEX(Debts!$T$6:$T$8,MATCH(1,Debts!$H$6:$H$8,0)),0)</f>
        <v>24.99</v>
      </c>
      <c r="H7" s="51"/>
      <c r="I7" s="51"/>
      <c r="J7" s="56">
        <f>IFERROR(INDEX(Debts!$T$6:$T$8,MATCH(2,Debts!$H$6:$H$8,0)),0)</f>
        <v>18.989999999999998</v>
      </c>
      <c r="K7" s="51"/>
      <c r="L7" s="51"/>
      <c r="M7" s="56">
        <f>IFERROR(INDEX(Debts!$T$6:$T$8,MATCH(3,Debts!$H$6:$H$8,0)),0)</f>
        <v>7.9</v>
      </c>
      <c r="N7" s="51"/>
      <c r="O7" s="51"/>
    </row>
    <row r="8" spans="1:22" ht="15.6">
      <c r="A8" s="51"/>
      <c r="B8" s="51"/>
      <c r="C8" s="51"/>
      <c r="D8" s="51"/>
      <c r="E8" s="51"/>
      <c r="F8" s="39" t="s">
        <v>27</v>
      </c>
      <c r="G8" s="53">
        <f>IFERROR(INDEX(Debts!$U$6:$U$8,MATCH(1,Debts!$H$6:$H$8,0)),0)</f>
        <v>105</v>
      </c>
      <c r="H8" s="51"/>
      <c r="I8" s="51"/>
      <c r="J8" s="53">
        <f>IFERROR(INDEX(Debts!$U$6:$U$8,MATCH(2,Debts!$H$6:$H$8,0)),0)</f>
        <v>40</v>
      </c>
      <c r="K8" s="51"/>
      <c r="L8" s="51"/>
      <c r="M8" s="53">
        <f>IFERROR(INDEX(Debts!$U$6:$U$8,MATCH(3,Debts!$H$6:$H$8,0)),0)</f>
        <v>360</v>
      </c>
      <c r="N8" s="51"/>
      <c r="O8" s="51"/>
    </row>
    <row r="9" spans="1:22" ht="15.6">
      <c r="A9" s="51"/>
      <c r="B9" s="51"/>
      <c r="C9" s="51"/>
      <c r="D9" s="51"/>
      <c r="E9" s="51"/>
      <c r="F9" s="39" t="s">
        <v>70</v>
      </c>
      <c r="G9" s="59">
        <f>IF(G6&lt;=0,"",IFERROR(MATCH(0,I13:I132,0),"Over 10 yrs"))</f>
        <v>21</v>
      </c>
      <c r="H9" s="51"/>
      <c r="I9" s="51"/>
      <c r="J9" s="59">
        <f>IF(J6&lt;=0,"",IFERROR(MATCH(0,L13:L132,0),"Over 10 yrs"))</f>
        <v>25</v>
      </c>
      <c r="K9" s="51"/>
      <c r="L9" s="51"/>
      <c r="M9" s="59">
        <f>IF(M6&lt;=0,"",IFERROR(MATCH(0,O13:O132,0),"Over 10 yrs"))</f>
        <v>37</v>
      </c>
      <c r="N9" s="51"/>
      <c r="O9" s="51"/>
    </row>
    <row r="10" spans="1:22" ht="15.6">
      <c r="A10" s="51"/>
      <c r="B10" s="51"/>
      <c r="C10" s="51"/>
      <c r="D10" s="51"/>
      <c r="E10" s="51"/>
      <c r="F10" s="39" t="s">
        <v>71</v>
      </c>
      <c r="G10" s="60" t="str">
        <f ca="1">IF(G9="","",IF(ISNUMBER(G9),TEXT(EDATE(Debts!$S$13,G9-1),"mmm yyyy"),G9))</f>
        <v>Jul 2028</v>
      </c>
      <c r="H10" s="51"/>
      <c r="I10" s="51"/>
      <c r="J10" s="60" t="str">
        <f ca="1">IF(J9="","",IF(ISNUMBER(J9),TEXT(EDATE(Debts!$S$13,J9-1),"mmm yyyy"),J9))</f>
        <v>Nov 2028</v>
      </c>
      <c r="K10" s="51"/>
      <c r="L10" s="51"/>
      <c r="M10" s="60" t="str">
        <f ca="1">IF(M9="","",IF(ISNUMBER(M9),TEXT(EDATE(Debts!$S$13,M9-1),"mmm yyyy"),M9))</f>
        <v>Nov 2029</v>
      </c>
      <c r="N10" s="51"/>
      <c r="O10" s="51"/>
    </row>
    <row r="11" spans="1:22" ht="30" customHeight="1">
      <c r="A11" s="40" t="s">
        <v>72</v>
      </c>
      <c r="B11" s="40" t="s">
        <v>73</v>
      </c>
      <c r="C11" s="40" t="s">
        <v>74</v>
      </c>
      <c r="D11" s="40" t="s">
        <v>42</v>
      </c>
      <c r="E11" s="40" t="s">
        <v>75</v>
      </c>
      <c r="F11" s="40" t="s">
        <v>76</v>
      </c>
      <c r="G11" s="40" t="s">
        <v>77</v>
      </c>
      <c r="H11" s="40" t="s">
        <v>75</v>
      </c>
      <c r="I11" s="40" t="s">
        <v>78</v>
      </c>
      <c r="J11" s="40" t="s">
        <v>77</v>
      </c>
      <c r="K11" s="40" t="s">
        <v>75</v>
      </c>
      <c r="L11" s="40" t="s">
        <v>78</v>
      </c>
      <c r="M11" s="40" t="s">
        <v>77</v>
      </c>
      <c r="N11" s="40" t="s">
        <v>75</v>
      </c>
      <c r="O11" s="40" t="s">
        <v>78</v>
      </c>
      <c r="P11" s="41" t="s">
        <v>79</v>
      </c>
      <c r="Q11" s="41" t="s">
        <v>80</v>
      </c>
      <c r="R11" s="41" t="s">
        <v>81</v>
      </c>
      <c r="S11" s="41" t="s">
        <v>82</v>
      </c>
      <c r="T11" s="41" t="s">
        <v>83</v>
      </c>
      <c r="U11" s="41" t="s">
        <v>84</v>
      </c>
      <c r="V11" s="41" t="s">
        <v>85</v>
      </c>
    </row>
    <row r="12" spans="1:22" ht="15.6">
      <c r="A12" s="41">
        <v>0</v>
      </c>
      <c r="B12" s="41" t="s">
        <v>86</v>
      </c>
      <c r="C12" s="42"/>
      <c r="D12" s="42"/>
      <c r="E12" s="42"/>
      <c r="F12" s="43">
        <f t="shared" ref="F12:F43" si="0">SUMIF($G$11:$O$11,"Balance",G12:O12)</f>
        <v>20350</v>
      </c>
      <c r="I12" s="43">
        <f>G6</f>
        <v>4200</v>
      </c>
      <c r="L12" s="43">
        <f>J6</f>
        <v>1350</v>
      </c>
      <c r="O12" s="43">
        <f>M6</f>
        <v>14800</v>
      </c>
    </row>
    <row r="13" spans="1:22" ht="15.6">
      <c r="A13" s="44">
        <v>1</v>
      </c>
      <c r="B13" s="45">
        <f ca="1">EDATE(Debts!$S$13,A13-1)</f>
        <v>46327</v>
      </c>
      <c r="C13" s="46">
        <v>0</v>
      </c>
      <c r="D13" s="46">
        <f t="shared" ref="D13:D44" si="1">SUMIF($G$11:$O$11,"Payment",G13:O13)</f>
        <v>650</v>
      </c>
      <c r="E13" s="46">
        <f t="shared" ref="E13:E44" si="2">SUMIF($G$11:$O$11,"Interest",G13:O13)</f>
        <v>206.26</v>
      </c>
      <c r="F13" s="46">
        <f t="shared" si="0"/>
        <v>19906.260000000002</v>
      </c>
      <c r="G13" s="46">
        <f t="shared" ref="G13:G44" si="3">ROUND(Q13+MIN(I12+H13-Q13,P13),2)</f>
        <v>250</v>
      </c>
      <c r="H13" s="46">
        <f t="shared" ref="H13:H44" si="4">ROUND(I12*G$7/1200,2)</f>
        <v>87.47</v>
      </c>
      <c r="I13" s="47">
        <f t="shared" ref="I13:I44" si="5">ROUND(I12+H13-G13,2)</f>
        <v>4037.47</v>
      </c>
      <c r="J13" s="46">
        <f t="shared" ref="J13:J44" si="6">ROUND(R13+MIN(L12+K13-R13,T13),2)</f>
        <v>40</v>
      </c>
      <c r="K13" s="46">
        <f t="shared" ref="K13:K44" si="7">ROUND(L12*J$7/1200,2)</f>
        <v>21.36</v>
      </c>
      <c r="L13" s="47">
        <f t="shared" ref="L13:L44" si="8">ROUND(L12+K13-J13,2)</f>
        <v>1331.36</v>
      </c>
      <c r="M13" s="46">
        <f t="shared" ref="M13:M44" si="9">ROUND(S13+MIN(O12+N13-S13,U13),2)</f>
        <v>360</v>
      </c>
      <c r="N13" s="46">
        <f t="shared" ref="N13:N44" si="10">ROUND(O12*M$7/1200,2)</f>
        <v>97.43</v>
      </c>
      <c r="O13" s="47">
        <f t="shared" ref="O13:O44" si="11">ROUND(O12+N13-M13,2)</f>
        <v>14537.43</v>
      </c>
      <c r="P13" s="46">
        <f>MAX(0,Debts!$S$12+C13-SUM(Q13,R13,S13))</f>
        <v>145</v>
      </c>
      <c r="Q13" s="46">
        <f t="shared" ref="Q13:Q44" si="12">MIN(G$8,I12+H13)</f>
        <v>105</v>
      </c>
      <c r="R13" s="46">
        <f t="shared" ref="R13:R44" si="13">MIN(J$8,L12+K13)</f>
        <v>40</v>
      </c>
      <c r="S13" s="46">
        <f t="shared" ref="S13:S44" si="14">MIN(M$8,O12+N13)</f>
        <v>360</v>
      </c>
      <c r="T13" s="46">
        <f t="shared" ref="T13:T44" si="15">ROUND(P13-(G13-Q13),2)</f>
        <v>0</v>
      </c>
      <c r="U13" s="46">
        <f t="shared" ref="U13:U44" si="16">ROUND(T13-(J13-R13),2)</f>
        <v>0</v>
      </c>
      <c r="V13" s="46">
        <f t="shared" ref="V13:V44" si="17">ROUND(U13-(M13-S13),2)</f>
        <v>0</v>
      </c>
    </row>
    <row r="14" spans="1:22" ht="15.6">
      <c r="A14" s="44">
        <v>2</v>
      </c>
      <c r="B14" s="45">
        <f ca="1">EDATE(Debts!$S$13,A14-1)</f>
        <v>46357</v>
      </c>
      <c r="C14" s="46">
        <v>0</v>
      </c>
      <c r="D14" s="46">
        <f t="shared" si="1"/>
        <v>650</v>
      </c>
      <c r="E14" s="46">
        <f t="shared" si="2"/>
        <v>200.85000000000002</v>
      </c>
      <c r="F14" s="46">
        <f t="shared" si="0"/>
        <v>19457.11</v>
      </c>
      <c r="G14" s="46">
        <f t="shared" si="3"/>
        <v>250</v>
      </c>
      <c r="H14" s="46">
        <f t="shared" si="4"/>
        <v>84.08</v>
      </c>
      <c r="I14" s="47">
        <f t="shared" si="5"/>
        <v>3871.55</v>
      </c>
      <c r="J14" s="46">
        <f t="shared" si="6"/>
        <v>40</v>
      </c>
      <c r="K14" s="46">
        <f t="shared" si="7"/>
        <v>21.07</v>
      </c>
      <c r="L14" s="47">
        <f t="shared" si="8"/>
        <v>1312.43</v>
      </c>
      <c r="M14" s="46">
        <f t="shared" si="9"/>
        <v>360</v>
      </c>
      <c r="N14" s="46">
        <f t="shared" si="10"/>
        <v>95.7</v>
      </c>
      <c r="O14" s="47">
        <f t="shared" si="11"/>
        <v>14273.13</v>
      </c>
      <c r="P14" s="46">
        <f>MAX(0,Debts!$S$12+C14-SUM(Q14,R14,S14))</f>
        <v>145</v>
      </c>
      <c r="Q14" s="46">
        <f t="shared" si="12"/>
        <v>105</v>
      </c>
      <c r="R14" s="46">
        <f t="shared" si="13"/>
        <v>40</v>
      </c>
      <c r="S14" s="46">
        <f t="shared" si="14"/>
        <v>360</v>
      </c>
      <c r="T14" s="46">
        <f t="shared" si="15"/>
        <v>0</v>
      </c>
      <c r="U14" s="46">
        <f t="shared" si="16"/>
        <v>0</v>
      </c>
      <c r="V14" s="46">
        <f t="shared" si="17"/>
        <v>0</v>
      </c>
    </row>
    <row r="15" spans="1:22" ht="15.6">
      <c r="A15" s="44">
        <v>3</v>
      </c>
      <c r="B15" s="45">
        <f ca="1">EDATE(Debts!$S$13,A15-1)</f>
        <v>46388</v>
      </c>
      <c r="C15" s="46">
        <v>0</v>
      </c>
      <c r="D15" s="46">
        <f t="shared" si="1"/>
        <v>650</v>
      </c>
      <c r="E15" s="46">
        <f t="shared" si="2"/>
        <v>195.35999999999999</v>
      </c>
      <c r="F15" s="46">
        <f t="shared" si="0"/>
        <v>19002.47</v>
      </c>
      <c r="G15" s="46">
        <f t="shared" si="3"/>
        <v>250</v>
      </c>
      <c r="H15" s="46">
        <f t="shared" si="4"/>
        <v>80.63</v>
      </c>
      <c r="I15" s="47">
        <f t="shared" si="5"/>
        <v>3702.18</v>
      </c>
      <c r="J15" s="46">
        <f t="shared" si="6"/>
        <v>40</v>
      </c>
      <c r="K15" s="46">
        <f t="shared" si="7"/>
        <v>20.77</v>
      </c>
      <c r="L15" s="47">
        <f t="shared" si="8"/>
        <v>1293.2</v>
      </c>
      <c r="M15" s="46">
        <f t="shared" si="9"/>
        <v>360</v>
      </c>
      <c r="N15" s="46">
        <f t="shared" si="10"/>
        <v>93.96</v>
      </c>
      <c r="O15" s="47">
        <f t="shared" si="11"/>
        <v>14007.09</v>
      </c>
      <c r="P15" s="46">
        <f>MAX(0,Debts!$S$12+C15-SUM(Q15,R15,S15))</f>
        <v>145</v>
      </c>
      <c r="Q15" s="46">
        <f t="shared" si="12"/>
        <v>105</v>
      </c>
      <c r="R15" s="46">
        <f t="shared" si="13"/>
        <v>40</v>
      </c>
      <c r="S15" s="46">
        <f t="shared" si="14"/>
        <v>360</v>
      </c>
      <c r="T15" s="46">
        <f t="shared" si="15"/>
        <v>0</v>
      </c>
      <c r="U15" s="46">
        <f t="shared" si="16"/>
        <v>0</v>
      </c>
      <c r="V15" s="46">
        <f t="shared" si="17"/>
        <v>0</v>
      </c>
    </row>
    <row r="16" spans="1:22" ht="15.6">
      <c r="A16" s="44">
        <v>4</v>
      </c>
      <c r="B16" s="45">
        <f ca="1">EDATE(Debts!$S$13,A16-1)</f>
        <v>46419</v>
      </c>
      <c r="C16" s="46">
        <v>0</v>
      </c>
      <c r="D16" s="46">
        <f t="shared" si="1"/>
        <v>650</v>
      </c>
      <c r="E16" s="46">
        <f t="shared" si="2"/>
        <v>189.76999999999998</v>
      </c>
      <c r="F16" s="46">
        <f t="shared" si="0"/>
        <v>18542.239999999998</v>
      </c>
      <c r="G16" s="46">
        <f t="shared" si="3"/>
        <v>250</v>
      </c>
      <c r="H16" s="46">
        <f t="shared" si="4"/>
        <v>77.099999999999994</v>
      </c>
      <c r="I16" s="47">
        <f t="shared" si="5"/>
        <v>3529.28</v>
      </c>
      <c r="J16" s="46">
        <f t="shared" si="6"/>
        <v>40</v>
      </c>
      <c r="K16" s="46">
        <f t="shared" si="7"/>
        <v>20.46</v>
      </c>
      <c r="L16" s="47">
        <f t="shared" si="8"/>
        <v>1273.6600000000001</v>
      </c>
      <c r="M16" s="46">
        <f t="shared" si="9"/>
        <v>360</v>
      </c>
      <c r="N16" s="46">
        <f t="shared" si="10"/>
        <v>92.21</v>
      </c>
      <c r="O16" s="47">
        <f t="shared" si="11"/>
        <v>13739.3</v>
      </c>
      <c r="P16" s="46">
        <f>MAX(0,Debts!$S$12+C16-SUM(Q16,R16,S16))</f>
        <v>145</v>
      </c>
      <c r="Q16" s="46">
        <f t="shared" si="12"/>
        <v>105</v>
      </c>
      <c r="R16" s="46">
        <f t="shared" si="13"/>
        <v>40</v>
      </c>
      <c r="S16" s="46">
        <f t="shared" si="14"/>
        <v>360</v>
      </c>
      <c r="T16" s="46">
        <f t="shared" si="15"/>
        <v>0</v>
      </c>
      <c r="U16" s="46">
        <f t="shared" si="16"/>
        <v>0</v>
      </c>
      <c r="V16" s="46">
        <f t="shared" si="17"/>
        <v>0</v>
      </c>
    </row>
    <row r="17" spans="1:22" ht="15.6">
      <c r="A17" s="44">
        <v>5</v>
      </c>
      <c r="B17" s="45">
        <f ca="1">EDATE(Debts!$S$13,A17-1)</f>
        <v>46447</v>
      </c>
      <c r="C17" s="46">
        <v>0</v>
      </c>
      <c r="D17" s="46">
        <f t="shared" si="1"/>
        <v>650</v>
      </c>
      <c r="E17" s="46">
        <f t="shared" si="2"/>
        <v>184.11</v>
      </c>
      <c r="F17" s="46">
        <f t="shared" si="0"/>
        <v>18076.349999999999</v>
      </c>
      <c r="G17" s="46">
        <f t="shared" si="3"/>
        <v>250</v>
      </c>
      <c r="H17" s="46">
        <f t="shared" si="4"/>
        <v>73.5</v>
      </c>
      <c r="I17" s="47">
        <f t="shared" si="5"/>
        <v>3352.78</v>
      </c>
      <c r="J17" s="46">
        <f t="shared" si="6"/>
        <v>40</v>
      </c>
      <c r="K17" s="46">
        <f t="shared" si="7"/>
        <v>20.16</v>
      </c>
      <c r="L17" s="47">
        <f t="shared" si="8"/>
        <v>1253.82</v>
      </c>
      <c r="M17" s="46">
        <f t="shared" si="9"/>
        <v>360</v>
      </c>
      <c r="N17" s="46">
        <f t="shared" si="10"/>
        <v>90.45</v>
      </c>
      <c r="O17" s="47">
        <f t="shared" si="11"/>
        <v>13469.75</v>
      </c>
      <c r="P17" s="46">
        <f>MAX(0,Debts!$S$12+C17-SUM(Q17,R17,S17))</f>
        <v>145</v>
      </c>
      <c r="Q17" s="46">
        <f t="shared" si="12"/>
        <v>105</v>
      </c>
      <c r="R17" s="46">
        <f t="shared" si="13"/>
        <v>40</v>
      </c>
      <c r="S17" s="46">
        <f t="shared" si="14"/>
        <v>360</v>
      </c>
      <c r="T17" s="46">
        <f t="shared" si="15"/>
        <v>0</v>
      </c>
      <c r="U17" s="46">
        <f t="shared" si="16"/>
        <v>0</v>
      </c>
      <c r="V17" s="46">
        <f t="shared" si="17"/>
        <v>0</v>
      </c>
    </row>
    <row r="18" spans="1:22" ht="15.6">
      <c r="A18" s="44">
        <v>6</v>
      </c>
      <c r="B18" s="45">
        <f ca="1">EDATE(Debts!$S$13,A18-1)</f>
        <v>46478</v>
      </c>
      <c r="C18" s="46">
        <v>0</v>
      </c>
      <c r="D18" s="46">
        <f t="shared" si="1"/>
        <v>650</v>
      </c>
      <c r="E18" s="46">
        <f t="shared" si="2"/>
        <v>178.34</v>
      </c>
      <c r="F18" s="46">
        <f t="shared" si="0"/>
        <v>17604.690000000002</v>
      </c>
      <c r="G18" s="46">
        <f t="shared" si="3"/>
        <v>250</v>
      </c>
      <c r="H18" s="46">
        <f t="shared" si="4"/>
        <v>69.819999999999993</v>
      </c>
      <c r="I18" s="47">
        <f t="shared" si="5"/>
        <v>3172.6</v>
      </c>
      <c r="J18" s="46">
        <f t="shared" si="6"/>
        <v>40</v>
      </c>
      <c r="K18" s="46">
        <f t="shared" si="7"/>
        <v>19.84</v>
      </c>
      <c r="L18" s="47">
        <f t="shared" si="8"/>
        <v>1233.6600000000001</v>
      </c>
      <c r="M18" s="46">
        <f t="shared" si="9"/>
        <v>360</v>
      </c>
      <c r="N18" s="46">
        <f t="shared" si="10"/>
        <v>88.68</v>
      </c>
      <c r="O18" s="47">
        <f t="shared" si="11"/>
        <v>13198.43</v>
      </c>
      <c r="P18" s="46">
        <f>MAX(0,Debts!$S$12+C18-SUM(Q18,R18,S18))</f>
        <v>145</v>
      </c>
      <c r="Q18" s="46">
        <f t="shared" si="12"/>
        <v>105</v>
      </c>
      <c r="R18" s="46">
        <f t="shared" si="13"/>
        <v>40</v>
      </c>
      <c r="S18" s="46">
        <f t="shared" si="14"/>
        <v>360</v>
      </c>
      <c r="T18" s="46">
        <f t="shared" si="15"/>
        <v>0</v>
      </c>
      <c r="U18" s="46">
        <f t="shared" si="16"/>
        <v>0</v>
      </c>
      <c r="V18" s="46">
        <f t="shared" si="17"/>
        <v>0</v>
      </c>
    </row>
    <row r="19" spans="1:22" ht="15.6">
      <c r="A19" s="44">
        <v>7</v>
      </c>
      <c r="B19" s="45">
        <f ca="1">EDATE(Debts!$S$13,A19-1)</f>
        <v>46508</v>
      </c>
      <c r="C19" s="46">
        <v>0</v>
      </c>
      <c r="D19" s="46">
        <f t="shared" si="1"/>
        <v>650</v>
      </c>
      <c r="E19" s="46">
        <f t="shared" si="2"/>
        <v>172.48</v>
      </c>
      <c r="F19" s="46">
        <f t="shared" si="0"/>
        <v>17127.169999999998</v>
      </c>
      <c r="G19" s="46">
        <f t="shared" si="3"/>
        <v>250</v>
      </c>
      <c r="H19" s="46">
        <f t="shared" si="4"/>
        <v>66.069999999999993</v>
      </c>
      <c r="I19" s="47">
        <f t="shared" si="5"/>
        <v>2988.67</v>
      </c>
      <c r="J19" s="46">
        <f t="shared" si="6"/>
        <v>40</v>
      </c>
      <c r="K19" s="46">
        <f t="shared" si="7"/>
        <v>19.52</v>
      </c>
      <c r="L19" s="47">
        <f t="shared" si="8"/>
        <v>1213.18</v>
      </c>
      <c r="M19" s="46">
        <f t="shared" si="9"/>
        <v>360</v>
      </c>
      <c r="N19" s="46">
        <f t="shared" si="10"/>
        <v>86.89</v>
      </c>
      <c r="O19" s="47">
        <f t="shared" si="11"/>
        <v>12925.32</v>
      </c>
      <c r="P19" s="46">
        <f>MAX(0,Debts!$S$12+C19-SUM(Q19,R19,S19))</f>
        <v>145</v>
      </c>
      <c r="Q19" s="46">
        <f t="shared" si="12"/>
        <v>105</v>
      </c>
      <c r="R19" s="46">
        <f t="shared" si="13"/>
        <v>40</v>
      </c>
      <c r="S19" s="46">
        <f t="shared" si="14"/>
        <v>360</v>
      </c>
      <c r="T19" s="46">
        <f t="shared" si="15"/>
        <v>0</v>
      </c>
      <c r="U19" s="46">
        <f t="shared" si="16"/>
        <v>0</v>
      </c>
      <c r="V19" s="46">
        <f t="shared" si="17"/>
        <v>0</v>
      </c>
    </row>
    <row r="20" spans="1:22" ht="15.6">
      <c r="A20" s="44">
        <v>8</v>
      </c>
      <c r="B20" s="45">
        <f ca="1">EDATE(Debts!$S$13,A20-1)</f>
        <v>46539</v>
      </c>
      <c r="C20" s="46">
        <v>0</v>
      </c>
      <c r="D20" s="46">
        <f t="shared" si="1"/>
        <v>650</v>
      </c>
      <c r="E20" s="46">
        <f t="shared" si="2"/>
        <v>166.53</v>
      </c>
      <c r="F20" s="46">
        <f t="shared" si="0"/>
        <v>16643.7</v>
      </c>
      <c r="G20" s="46">
        <f t="shared" si="3"/>
        <v>250</v>
      </c>
      <c r="H20" s="46">
        <f t="shared" si="4"/>
        <v>62.24</v>
      </c>
      <c r="I20" s="47">
        <f t="shared" si="5"/>
        <v>2800.91</v>
      </c>
      <c r="J20" s="46">
        <f t="shared" si="6"/>
        <v>40</v>
      </c>
      <c r="K20" s="46">
        <f t="shared" si="7"/>
        <v>19.2</v>
      </c>
      <c r="L20" s="47">
        <f t="shared" si="8"/>
        <v>1192.3800000000001</v>
      </c>
      <c r="M20" s="46">
        <f t="shared" si="9"/>
        <v>360</v>
      </c>
      <c r="N20" s="46">
        <f t="shared" si="10"/>
        <v>85.09</v>
      </c>
      <c r="O20" s="47">
        <f t="shared" si="11"/>
        <v>12650.41</v>
      </c>
      <c r="P20" s="46">
        <f>MAX(0,Debts!$S$12+C20-SUM(Q20,R20,S20))</f>
        <v>145</v>
      </c>
      <c r="Q20" s="46">
        <f t="shared" si="12"/>
        <v>105</v>
      </c>
      <c r="R20" s="46">
        <f t="shared" si="13"/>
        <v>40</v>
      </c>
      <c r="S20" s="46">
        <f t="shared" si="14"/>
        <v>360</v>
      </c>
      <c r="T20" s="46">
        <f t="shared" si="15"/>
        <v>0</v>
      </c>
      <c r="U20" s="46">
        <f t="shared" si="16"/>
        <v>0</v>
      </c>
      <c r="V20" s="46">
        <f t="shared" si="17"/>
        <v>0</v>
      </c>
    </row>
    <row r="21" spans="1:22" ht="15.6">
      <c r="A21" s="44">
        <v>9</v>
      </c>
      <c r="B21" s="45">
        <f ca="1">EDATE(Debts!$S$13,A21-1)</f>
        <v>46569</v>
      </c>
      <c r="C21" s="46">
        <v>0</v>
      </c>
      <c r="D21" s="46">
        <f t="shared" si="1"/>
        <v>650</v>
      </c>
      <c r="E21" s="46">
        <f t="shared" si="2"/>
        <v>160.48000000000002</v>
      </c>
      <c r="F21" s="46">
        <f t="shared" si="0"/>
        <v>16154.18</v>
      </c>
      <c r="G21" s="46">
        <f t="shared" si="3"/>
        <v>250</v>
      </c>
      <c r="H21" s="46">
        <f t="shared" si="4"/>
        <v>58.33</v>
      </c>
      <c r="I21" s="47">
        <f t="shared" si="5"/>
        <v>2609.2399999999998</v>
      </c>
      <c r="J21" s="46">
        <f t="shared" si="6"/>
        <v>40</v>
      </c>
      <c r="K21" s="46">
        <f t="shared" si="7"/>
        <v>18.87</v>
      </c>
      <c r="L21" s="47">
        <f t="shared" si="8"/>
        <v>1171.25</v>
      </c>
      <c r="M21" s="46">
        <f t="shared" si="9"/>
        <v>360</v>
      </c>
      <c r="N21" s="46">
        <f t="shared" si="10"/>
        <v>83.28</v>
      </c>
      <c r="O21" s="47">
        <f t="shared" si="11"/>
        <v>12373.69</v>
      </c>
      <c r="P21" s="46">
        <f>MAX(0,Debts!$S$12+C21-SUM(Q21,R21,S21))</f>
        <v>145</v>
      </c>
      <c r="Q21" s="46">
        <f t="shared" si="12"/>
        <v>105</v>
      </c>
      <c r="R21" s="46">
        <f t="shared" si="13"/>
        <v>40</v>
      </c>
      <c r="S21" s="46">
        <f t="shared" si="14"/>
        <v>360</v>
      </c>
      <c r="T21" s="46">
        <f t="shared" si="15"/>
        <v>0</v>
      </c>
      <c r="U21" s="46">
        <f t="shared" si="16"/>
        <v>0</v>
      </c>
      <c r="V21" s="46">
        <f t="shared" si="17"/>
        <v>0</v>
      </c>
    </row>
    <row r="22" spans="1:22" ht="15.6">
      <c r="A22" s="44">
        <v>10</v>
      </c>
      <c r="B22" s="45">
        <f ca="1">EDATE(Debts!$S$13,A22-1)</f>
        <v>46600</v>
      </c>
      <c r="C22" s="46">
        <v>0</v>
      </c>
      <c r="D22" s="46">
        <f t="shared" si="1"/>
        <v>650</v>
      </c>
      <c r="E22" s="46">
        <f t="shared" si="2"/>
        <v>154.33999999999997</v>
      </c>
      <c r="F22" s="46">
        <f t="shared" si="0"/>
        <v>15658.52</v>
      </c>
      <c r="G22" s="46">
        <f t="shared" si="3"/>
        <v>250</v>
      </c>
      <c r="H22" s="46">
        <f t="shared" si="4"/>
        <v>54.34</v>
      </c>
      <c r="I22" s="47">
        <f t="shared" si="5"/>
        <v>2413.58</v>
      </c>
      <c r="J22" s="46">
        <f t="shared" si="6"/>
        <v>40</v>
      </c>
      <c r="K22" s="46">
        <f t="shared" si="7"/>
        <v>18.54</v>
      </c>
      <c r="L22" s="47">
        <f t="shared" si="8"/>
        <v>1149.79</v>
      </c>
      <c r="M22" s="46">
        <f t="shared" si="9"/>
        <v>360</v>
      </c>
      <c r="N22" s="46">
        <f t="shared" si="10"/>
        <v>81.459999999999994</v>
      </c>
      <c r="O22" s="47">
        <f t="shared" si="11"/>
        <v>12095.15</v>
      </c>
      <c r="P22" s="46">
        <f>MAX(0,Debts!$S$12+C22-SUM(Q22,R22,S22))</f>
        <v>145</v>
      </c>
      <c r="Q22" s="46">
        <f t="shared" si="12"/>
        <v>105</v>
      </c>
      <c r="R22" s="46">
        <f t="shared" si="13"/>
        <v>40</v>
      </c>
      <c r="S22" s="46">
        <f t="shared" si="14"/>
        <v>360</v>
      </c>
      <c r="T22" s="46">
        <f t="shared" si="15"/>
        <v>0</v>
      </c>
      <c r="U22" s="46">
        <f t="shared" si="16"/>
        <v>0</v>
      </c>
      <c r="V22" s="46">
        <f t="shared" si="17"/>
        <v>0</v>
      </c>
    </row>
    <row r="23" spans="1:22" ht="15.6">
      <c r="A23" s="44">
        <v>11</v>
      </c>
      <c r="B23" s="45">
        <f ca="1">EDATE(Debts!$S$13,A23-1)</f>
        <v>46631</v>
      </c>
      <c r="C23" s="46">
        <v>0</v>
      </c>
      <c r="D23" s="46">
        <f t="shared" si="1"/>
        <v>650</v>
      </c>
      <c r="E23" s="46">
        <f t="shared" si="2"/>
        <v>148.08999999999997</v>
      </c>
      <c r="F23" s="46">
        <f t="shared" si="0"/>
        <v>15156.61</v>
      </c>
      <c r="G23" s="46">
        <f t="shared" si="3"/>
        <v>250</v>
      </c>
      <c r="H23" s="46">
        <f t="shared" si="4"/>
        <v>50.26</v>
      </c>
      <c r="I23" s="47">
        <f t="shared" si="5"/>
        <v>2213.84</v>
      </c>
      <c r="J23" s="46">
        <f t="shared" si="6"/>
        <v>40</v>
      </c>
      <c r="K23" s="46">
        <f t="shared" si="7"/>
        <v>18.2</v>
      </c>
      <c r="L23" s="47">
        <f t="shared" si="8"/>
        <v>1127.99</v>
      </c>
      <c r="M23" s="46">
        <f t="shared" si="9"/>
        <v>360</v>
      </c>
      <c r="N23" s="46">
        <f t="shared" si="10"/>
        <v>79.63</v>
      </c>
      <c r="O23" s="47">
        <f t="shared" si="11"/>
        <v>11814.78</v>
      </c>
      <c r="P23" s="46">
        <f>MAX(0,Debts!$S$12+C23-SUM(Q23,R23,S23))</f>
        <v>145</v>
      </c>
      <c r="Q23" s="46">
        <f t="shared" si="12"/>
        <v>105</v>
      </c>
      <c r="R23" s="46">
        <f t="shared" si="13"/>
        <v>40</v>
      </c>
      <c r="S23" s="46">
        <f t="shared" si="14"/>
        <v>360</v>
      </c>
      <c r="T23" s="46">
        <f t="shared" si="15"/>
        <v>0</v>
      </c>
      <c r="U23" s="46">
        <f t="shared" si="16"/>
        <v>0</v>
      </c>
      <c r="V23" s="46">
        <f t="shared" si="17"/>
        <v>0</v>
      </c>
    </row>
    <row r="24" spans="1:22" ht="15.6">
      <c r="A24" s="44">
        <v>12</v>
      </c>
      <c r="B24" s="45">
        <f ca="1">EDATE(Debts!$S$13,A24-1)</f>
        <v>46661</v>
      </c>
      <c r="C24" s="46">
        <v>0</v>
      </c>
      <c r="D24" s="46">
        <f t="shared" si="1"/>
        <v>650</v>
      </c>
      <c r="E24" s="46">
        <f t="shared" si="2"/>
        <v>141.73000000000002</v>
      </c>
      <c r="F24" s="46">
        <f t="shared" si="0"/>
        <v>14648.34</v>
      </c>
      <c r="G24" s="46">
        <f t="shared" si="3"/>
        <v>250</v>
      </c>
      <c r="H24" s="46">
        <f t="shared" si="4"/>
        <v>46.1</v>
      </c>
      <c r="I24" s="47">
        <f t="shared" si="5"/>
        <v>2009.94</v>
      </c>
      <c r="J24" s="46">
        <f t="shared" si="6"/>
        <v>40</v>
      </c>
      <c r="K24" s="46">
        <f t="shared" si="7"/>
        <v>17.850000000000001</v>
      </c>
      <c r="L24" s="47">
        <f t="shared" si="8"/>
        <v>1105.8399999999999</v>
      </c>
      <c r="M24" s="46">
        <f t="shared" si="9"/>
        <v>360</v>
      </c>
      <c r="N24" s="46">
        <f t="shared" si="10"/>
        <v>77.78</v>
      </c>
      <c r="O24" s="47">
        <f t="shared" si="11"/>
        <v>11532.56</v>
      </c>
      <c r="P24" s="46">
        <f>MAX(0,Debts!$S$12+C24-SUM(Q24,R24,S24))</f>
        <v>145</v>
      </c>
      <c r="Q24" s="46">
        <f t="shared" si="12"/>
        <v>105</v>
      </c>
      <c r="R24" s="46">
        <f t="shared" si="13"/>
        <v>40</v>
      </c>
      <c r="S24" s="46">
        <f t="shared" si="14"/>
        <v>360</v>
      </c>
      <c r="T24" s="46">
        <f t="shared" si="15"/>
        <v>0</v>
      </c>
      <c r="U24" s="46">
        <f t="shared" si="16"/>
        <v>0</v>
      </c>
      <c r="V24" s="46">
        <f t="shared" si="17"/>
        <v>0</v>
      </c>
    </row>
    <row r="25" spans="1:22" ht="15.6">
      <c r="A25" s="44">
        <v>13</v>
      </c>
      <c r="B25" s="45">
        <f ca="1">EDATE(Debts!$S$13,A25-1)</f>
        <v>46692</v>
      </c>
      <c r="C25" s="46">
        <v>0</v>
      </c>
      <c r="D25" s="46">
        <f t="shared" si="1"/>
        <v>650</v>
      </c>
      <c r="E25" s="46">
        <f t="shared" si="2"/>
        <v>135.28</v>
      </c>
      <c r="F25" s="46">
        <f t="shared" si="0"/>
        <v>14133.619999999999</v>
      </c>
      <c r="G25" s="46">
        <f t="shared" si="3"/>
        <v>250</v>
      </c>
      <c r="H25" s="46">
        <f t="shared" si="4"/>
        <v>41.86</v>
      </c>
      <c r="I25" s="47">
        <f t="shared" si="5"/>
        <v>1801.8</v>
      </c>
      <c r="J25" s="46">
        <f t="shared" si="6"/>
        <v>40</v>
      </c>
      <c r="K25" s="46">
        <f t="shared" si="7"/>
        <v>17.5</v>
      </c>
      <c r="L25" s="47">
        <f t="shared" si="8"/>
        <v>1083.3399999999999</v>
      </c>
      <c r="M25" s="46">
        <f t="shared" si="9"/>
        <v>360</v>
      </c>
      <c r="N25" s="46">
        <f t="shared" si="10"/>
        <v>75.92</v>
      </c>
      <c r="O25" s="47">
        <f t="shared" si="11"/>
        <v>11248.48</v>
      </c>
      <c r="P25" s="46">
        <f>MAX(0,Debts!$S$12+C25-SUM(Q25,R25,S25))</f>
        <v>145</v>
      </c>
      <c r="Q25" s="46">
        <f t="shared" si="12"/>
        <v>105</v>
      </c>
      <c r="R25" s="46">
        <f t="shared" si="13"/>
        <v>40</v>
      </c>
      <c r="S25" s="46">
        <f t="shared" si="14"/>
        <v>360</v>
      </c>
      <c r="T25" s="46">
        <f t="shared" si="15"/>
        <v>0</v>
      </c>
      <c r="U25" s="46">
        <f t="shared" si="16"/>
        <v>0</v>
      </c>
      <c r="V25" s="46">
        <f t="shared" si="17"/>
        <v>0</v>
      </c>
    </row>
    <row r="26" spans="1:22" ht="15.6">
      <c r="A26" s="44">
        <v>14</v>
      </c>
      <c r="B26" s="45">
        <f ca="1">EDATE(Debts!$S$13,A26-1)</f>
        <v>46722</v>
      </c>
      <c r="C26" s="46">
        <v>0</v>
      </c>
      <c r="D26" s="46">
        <f t="shared" si="1"/>
        <v>650</v>
      </c>
      <c r="E26" s="46">
        <f t="shared" si="2"/>
        <v>128.71</v>
      </c>
      <c r="F26" s="46">
        <f t="shared" si="0"/>
        <v>13612.330000000002</v>
      </c>
      <c r="G26" s="46">
        <f t="shared" si="3"/>
        <v>250</v>
      </c>
      <c r="H26" s="46">
        <f t="shared" si="4"/>
        <v>37.520000000000003</v>
      </c>
      <c r="I26" s="47">
        <f t="shared" si="5"/>
        <v>1589.32</v>
      </c>
      <c r="J26" s="46">
        <f t="shared" si="6"/>
        <v>40</v>
      </c>
      <c r="K26" s="46">
        <f t="shared" si="7"/>
        <v>17.14</v>
      </c>
      <c r="L26" s="47">
        <f t="shared" si="8"/>
        <v>1060.48</v>
      </c>
      <c r="M26" s="46">
        <f t="shared" si="9"/>
        <v>360</v>
      </c>
      <c r="N26" s="46">
        <f t="shared" si="10"/>
        <v>74.05</v>
      </c>
      <c r="O26" s="47">
        <f t="shared" si="11"/>
        <v>10962.53</v>
      </c>
      <c r="P26" s="46">
        <f>MAX(0,Debts!$S$12+C26-SUM(Q26,R26,S26))</f>
        <v>145</v>
      </c>
      <c r="Q26" s="46">
        <f t="shared" si="12"/>
        <v>105</v>
      </c>
      <c r="R26" s="46">
        <f t="shared" si="13"/>
        <v>40</v>
      </c>
      <c r="S26" s="46">
        <f t="shared" si="14"/>
        <v>360</v>
      </c>
      <c r="T26" s="46">
        <f t="shared" si="15"/>
        <v>0</v>
      </c>
      <c r="U26" s="46">
        <f t="shared" si="16"/>
        <v>0</v>
      </c>
      <c r="V26" s="46">
        <f t="shared" si="17"/>
        <v>0</v>
      </c>
    </row>
    <row r="27" spans="1:22" ht="15.6">
      <c r="A27" s="44">
        <v>15</v>
      </c>
      <c r="B27" s="45">
        <f ca="1">EDATE(Debts!$S$13,A27-1)</f>
        <v>46753</v>
      </c>
      <c r="C27" s="46">
        <v>0</v>
      </c>
      <c r="D27" s="46">
        <f t="shared" si="1"/>
        <v>650</v>
      </c>
      <c r="E27" s="46">
        <f t="shared" si="2"/>
        <v>122.05000000000001</v>
      </c>
      <c r="F27" s="46">
        <f t="shared" si="0"/>
        <v>13084.380000000001</v>
      </c>
      <c r="G27" s="46">
        <f t="shared" si="3"/>
        <v>250</v>
      </c>
      <c r="H27" s="46">
        <f t="shared" si="4"/>
        <v>33.1</v>
      </c>
      <c r="I27" s="47">
        <f t="shared" si="5"/>
        <v>1372.42</v>
      </c>
      <c r="J27" s="46">
        <f t="shared" si="6"/>
        <v>40</v>
      </c>
      <c r="K27" s="46">
        <f t="shared" si="7"/>
        <v>16.78</v>
      </c>
      <c r="L27" s="47">
        <f t="shared" si="8"/>
        <v>1037.26</v>
      </c>
      <c r="M27" s="46">
        <f t="shared" si="9"/>
        <v>360</v>
      </c>
      <c r="N27" s="46">
        <f t="shared" si="10"/>
        <v>72.17</v>
      </c>
      <c r="O27" s="47">
        <f t="shared" si="11"/>
        <v>10674.7</v>
      </c>
      <c r="P27" s="46">
        <f>MAX(0,Debts!$S$12+C27-SUM(Q27,R27,S27))</f>
        <v>145</v>
      </c>
      <c r="Q27" s="46">
        <f t="shared" si="12"/>
        <v>105</v>
      </c>
      <c r="R27" s="46">
        <f t="shared" si="13"/>
        <v>40</v>
      </c>
      <c r="S27" s="46">
        <f t="shared" si="14"/>
        <v>360</v>
      </c>
      <c r="T27" s="46">
        <f t="shared" si="15"/>
        <v>0</v>
      </c>
      <c r="U27" s="46">
        <f t="shared" si="16"/>
        <v>0</v>
      </c>
      <c r="V27" s="46">
        <f t="shared" si="17"/>
        <v>0</v>
      </c>
    </row>
    <row r="28" spans="1:22" ht="15.6">
      <c r="A28" s="44">
        <v>16</v>
      </c>
      <c r="B28" s="45">
        <f ca="1">EDATE(Debts!$S$13,A28-1)</f>
        <v>46784</v>
      </c>
      <c r="C28" s="46">
        <v>0</v>
      </c>
      <c r="D28" s="46">
        <f t="shared" si="1"/>
        <v>650</v>
      </c>
      <c r="E28" s="46">
        <f t="shared" si="2"/>
        <v>115.27</v>
      </c>
      <c r="F28" s="46">
        <f t="shared" si="0"/>
        <v>12549.65</v>
      </c>
      <c r="G28" s="46">
        <f t="shared" si="3"/>
        <v>250</v>
      </c>
      <c r="H28" s="46">
        <f t="shared" si="4"/>
        <v>28.58</v>
      </c>
      <c r="I28" s="47">
        <f t="shared" si="5"/>
        <v>1151</v>
      </c>
      <c r="J28" s="46">
        <f t="shared" si="6"/>
        <v>40</v>
      </c>
      <c r="K28" s="46">
        <f t="shared" si="7"/>
        <v>16.41</v>
      </c>
      <c r="L28" s="47">
        <f t="shared" si="8"/>
        <v>1013.67</v>
      </c>
      <c r="M28" s="46">
        <f t="shared" si="9"/>
        <v>360</v>
      </c>
      <c r="N28" s="46">
        <f t="shared" si="10"/>
        <v>70.28</v>
      </c>
      <c r="O28" s="47">
        <f t="shared" si="11"/>
        <v>10384.98</v>
      </c>
      <c r="P28" s="46">
        <f>MAX(0,Debts!$S$12+C28-SUM(Q28,R28,S28))</f>
        <v>145</v>
      </c>
      <c r="Q28" s="46">
        <f t="shared" si="12"/>
        <v>105</v>
      </c>
      <c r="R28" s="46">
        <f t="shared" si="13"/>
        <v>40</v>
      </c>
      <c r="S28" s="46">
        <f t="shared" si="14"/>
        <v>360</v>
      </c>
      <c r="T28" s="46">
        <f t="shared" si="15"/>
        <v>0</v>
      </c>
      <c r="U28" s="46">
        <f t="shared" si="16"/>
        <v>0</v>
      </c>
      <c r="V28" s="46">
        <f t="shared" si="17"/>
        <v>0</v>
      </c>
    </row>
    <row r="29" spans="1:22" ht="15.6">
      <c r="A29" s="44">
        <v>17</v>
      </c>
      <c r="B29" s="45">
        <f ca="1">EDATE(Debts!$S$13,A29-1)</f>
        <v>46813</v>
      </c>
      <c r="C29" s="46">
        <v>0</v>
      </c>
      <c r="D29" s="46">
        <f t="shared" si="1"/>
        <v>650</v>
      </c>
      <c r="E29" s="46">
        <f t="shared" si="2"/>
        <v>108.38</v>
      </c>
      <c r="F29" s="46">
        <f t="shared" si="0"/>
        <v>12008.03</v>
      </c>
      <c r="G29" s="46">
        <f t="shared" si="3"/>
        <v>250</v>
      </c>
      <c r="H29" s="46">
        <f t="shared" si="4"/>
        <v>23.97</v>
      </c>
      <c r="I29" s="47">
        <f t="shared" si="5"/>
        <v>924.97</v>
      </c>
      <c r="J29" s="46">
        <f t="shared" si="6"/>
        <v>40</v>
      </c>
      <c r="K29" s="46">
        <f t="shared" si="7"/>
        <v>16.04</v>
      </c>
      <c r="L29" s="47">
        <f t="shared" si="8"/>
        <v>989.71</v>
      </c>
      <c r="M29" s="46">
        <f t="shared" si="9"/>
        <v>360</v>
      </c>
      <c r="N29" s="46">
        <f t="shared" si="10"/>
        <v>68.37</v>
      </c>
      <c r="O29" s="47">
        <f t="shared" si="11"/>
        <v>10093.35</v>
      </c>
      <c r="P29" s="46">
        <f>MAX(0,Debts!$S$12+C29-SUM(Q29,R29,S29))</f>
        <v>145</v>
      </c>
      <c r="Q29" s="46">
        <f t="shared" si="12"/>
        <v>105</v>
      </c>
      <c r="R29" s="46">
        <f t="shared" si="13"/>
        <v>40</v>
      </c>
      <c r="S29" s="46">
        <f t="shared" si="14"/>
        <v>360</v>
      </c>
      <c r="T29" s="46">
        <f t="shared" si="15"/>
        <v>0</v>
      </c>
      <c r="U29" s="46">
        <f t="shared" si="16"/>
        <v>0</v>
      </c>
      <c r="V29" s="46">
        <f t="shared" si="17"/>
        <v>0</v>
      </c>
    </row>
    <row r="30" spans="1:22" ht="15.6">
      <c r="A30" s="44">
        <v>18</v>
      </c>
      <c r="B30" s="45">
        <f ca="1">EDATE(Debts!$S$13,A30-1)</f>
        <v>46844</v>
      </c>
      <c r="C30" s="46">
        <v>0</v>
      </c>
      <c r="D30" s="46">
        <f t="shared" si="1"/>
        <v>650</v>
      </c>
      <c r="E30" s="46">
        <f t="shared" si="2"/>
        <v>101.37</v>
      </c>
      <c r="F30" s="46">
        <f t="shared" si="0"/>
        <v>11459.4</v>
      </c>
      <c r="G30" s="46">
        <f t="shared" si="3"/>
        <v>250</v>
      </c>
      <c r="H30" s="46">
        <f t="shared" si="4"/>
        <v>19.260000000000002</v>
      </c>
      <c r="I30" s="47">
        <f t="shared" si="5"/>
        <v>694.23</v>
      </c>
      <c r="J30" s="46">
        <f t="shared" si="6"/>
        <v>40</v>
      </c>
      <c r="K30" s="46">
        <f t="shared" si="7"/>
        <v>15.66</v>
      </c>
      <c r="L30" s="47">
        <f t="shared" si="8"/>
        <v>965.37</v>
      </c>
      <c r="M30" s="46">
        <f t="shared" si="9"/>
        <v>360</v>
      </c>
      <c r="N30" s="46">
        <f t="shared" si="10"/>
        <v>66.45</v>
      </c>
      <c r="O30" s="47">
        <f t="shared" si="11"/>
        <v>9799.7999999999993</v>
      </c>
      <c r="P30" s="46">
        <f>MAX(0,Debts!$S$12+C30-SUM(Q30,R30,S30))</f>
        <v>145</v>
      </c>
      <c r="Q30" s="46">
        <f t="shared" si="12"/>
        <v>105</v>
      </c>
      <c r="R30" s="46">
        <f t="shared" si="13"/>
        <v>40</v>
      </c>
      <c r="S30" s="46">
        <f t="shared" si="14"/>
        <v>360</v>
      </c>
      <c r="T30" s="46">
        <f t="shared" si="15"/>
        <v>0</v>
      </c>
      <c r="U30" s="46">
        <f t="shared" si="16"/>
        <v>0</v>
      </c>
      <c r="V30" s="46">
        <f t="shared" si="17"/>
        <v>0</v>
      </c>
    </row>
    <row r="31" spans="1:22" ht="15.6">
      <c r="A31" s="44">
        <v>19</v>
      </c>
      <c r="B31" s="45">
        <f ca="1">EDATE(Debts!$S$13,A31-1)</f>
        <v>46874</v>
      </c>
      <c r="C31" s="46">
        <v>0</v>
      </c>
      <c r="D31" s="46">
        <f t="shared" si="1"/>
        <v>650</v>
      </c>
      <c r="E31" s="46">
        <f t="shared" si="2"/>
        <v>94.259999999999991</v>
      </c>
      <c r="F31" s="46">
        <f t="shared" si="0"/>
        <v>10903.66</v>
      </c>
      <c r="G31" s="46">
        <f t="shared" si="3"/>
        <v>250</v>
      </c>
      <c r="H31" s="46">
        <f t="shared" si="4"/>
        <v>14.46</v>
      </c>
      <c r="I31" s="47">
        <f t="shared" si="5"/>
        <v>458.69</v>
      </c>
      <c r="J31" s="46">
        <f t="shared" si="6"/>
        <v>40</v>
      </c>
      <c r="K31" s="46">
        <f t="shared" si="7"/>
        <v>15.28</v>
      </c>
      <c r="L31" s="47">
        <f t="shared" si="8"/>
        <v>940.65</v>
      </c>
      <c r="M31" s="46">
        <f t="shared" si="9"/>
        <v>360</v>
      </c>
      <c r="N31" s="46">
        <f t="shared" si="10"/>
        <v>64.52</v>
      </c>
      <c r="O31" s="47">
        <f t="shared" si="11"/>
        <v>9504.32</v>
      </c>
      <c r="P31" s="46">
        <f>MAX(0,Debts!$S$12+C31-SUM(Q31,R31,S31))</f>
        <v>145</v>
      </c>
      <c r="Q31" s="46">
        <f t="shared" si="12"/>
        <v>105</v>
      </c>
      <c r="R31" s="46">
        <f t="shared" si="13"/>
        <v>40</v>
      </c>
      <c r="S31" s="46">
        <f t="shared" si="14"/>
        <v>360</v>
      </c>
      <c r="T31" s="46">
        <f t="shared" si="15"/>
        <v>0</v>
      </c>
      <c r="U31" s="46">
        <f t="shared" si="16"/>
        <v>0</v>
      </c>
      <c r="V31" s="46">
        <f t="shared" si="17"/>
        <v>0</v>
      </c>
    </row>
    <row r="32" spans="1:22" ht="15.6">
      <c r="A32" s="44">
        <v>20</v>
      </c>
      <c r="B32" s="45">
        <f ca="1">EDATE(Debts!$S$13,A32-1)</f>
        <v>46905</v>
      </c>
      <c r="C32" s="46">
        <v>0</v>
      </c>
      <c r="D32" s="46">
        <f t="shared" si="1"/>
        <v>650</v>
      </c>
      <c r="E32" s="46">
        <f t="shared" si="2"/>
        <v>87.01</v>
      </c>
      <c r="F32" s="46">
        <f t="shared" si="0"/>
        <v>10340.67</v>
      </c>
      <c r="G32" s="46">
        <f t="shared" si="3"/>
        <v>250</v>
      </c>
      <c r="H32" s="46">
        <f t="shared" si="4"/>
        <v>9.5500000000000007</v>
      </c>
      <c r="I32" s="47">
        <f t="shared" si="5"/>
        <v>218.24</v>
      </c>
      <c r="J32" s="46">
        <f t="shared" si="6"/>
        <v>40</v>
      </c>
      <c r="K32" s="46">
        <f t="shared" si="7"/>
        <v>14.89</v>
      </c>
      <c r="L32" s="47">
        <f t="shared" si="8"/>
        <v>915.54</v>
      </c>
      <c r="M32" s="46">
        <f t="shared" si="9"/>
        <v>360</v>
      </c>
      <c r="N32" s="46">
        <f t="shared" si="10"/>
        <v>62.57</v>
      </c>
      <c r="O32" s="47">
        <f t="shared" si="11"/>
        <v>9206.89</v>
      </c>
      <c r="P32" s="46">
        <f>MAX(0,Debts!$S$12+C32-SUM(Q32,R32,S32))</f>
        <v>145</v>
      </c>
      <c r="Q32" s="46">
        <f t="shared" si="12"/>
        <v>105</v>
      </c>
      <c r="R32" s="46">
        <f t="shared" si="13"/>
        <v>40</v>
      </c>
      <c r="S32" s="46">
        <f t="shared" si="14"/>
        <v>360</v>
      </c>
      <c r="T32" s="46">
        <f t="shared" si="15"/>
        <v>0</v>
      </c>
      <c r="U32" s="46">
        <f t="shared" si="16"/>
        <v>0</v>
      </c>
      <c r="V32" s="46">
        <f t="shared" si="17"/>
        <v>0</v>
      </c>
    </row>
    <row r="33" spans="1:22" ht="15.6">
      <c r="A33" s="44">
        <v>21</v>
      </c>
      <c r="B33" s="45">
        <f ca="1">EDATE(Debts!$S$13,A33-1)</f>
        <v>46935</v>
      </c>
      <c r="C33" s="46">
        <v>0</v>
      </c>
      <c r="D33" s="46">
        <f t="shared" si="1"/>
        <v>650</v>
      </c>
      <c r="E33" s="46">
        <f t="shared" si="2"/>
        <v>79.64</v>
      </c>
      <c r="F33" s="46">
        <f t="shared" si="0"/>
        <v>9770.31</v>
      </c>
      <c r="G33" s="46">
        <f t="shared" si="3"/>
        <v>222.78</v>
      </c>
      <c r="H33" s="46">
        <f t="shared" si="4"/>
        <v>4.54</v>
      </c>
      <c r="I33" s="47">
        <f t="shared" si="5"/>
        <v>0</v>
      </c>
      <c r="J33" s="46">
        <f t="shared" si="6"/>
        <v>67.22</v>
      </c>
      <c r="K33" s="46">
        <f t="shared" si="7"/>
        <v>14.49</v>
      </c>
      <c r="L33" s="47">
        <f t="shared" si="8"/>
        <v>862.81</v>
      </c>
      <c r="M33" s="46">
        <f t="shared" si="9"/>
        <v>360</v>
      </c>
      <c r="N33" s="46">
        <f t="shared" si="10"/>
        <v>60.61</v>
      </c>
      <c r="O33" s="47">
        <f t="shared" si="11"/>
        <v>8907.5</v>
      </c>
      <c r="P33" s="46">
        <f>MAX(0,Debts!$S$12+C33-SUM(Q33,R33,S33))</f>
        <v>145</v>
      </c>
      <c r="Q33" s="46">
        <f t="shared" si="12"/>
        <v>105</v>
      </c>
      <c r="R33" s="46">
        <f t="shared" si="13"/>
        <v>40</v>
      </c>
      <c r="S33" s="46">
        <f t="shared" si="14"/>
        <v>360</v>
      </c>
      <c r="T33" s="46">
        <f t="shared" si="15"/>
        <v>27.22</v>
      </c>
      <c r="U33" s="46">
        <f t="shared" si="16"/>
        <v>0</v>
      </c>
      <c r="V33" s="46">
        <f t="shared" si="17"/>
        <v>0</v>
      </c>
    </row>
    <row r="34" spans="1:22" ht="15.6">
      <c r="A34" s="44">
        <v>22</v>
      </c>
      <c r="B34" s="45">
        <f ca="1">EDATE(Debts!$S$13,A34-1)</f>
        <v>46966</v>
      </c>
      <c r="C34" s="46">
        <v>0</v>
      </c>
      <c r="D34" s="46">
        <f t="shared" si="1"/>
        <v>650</v>
      </c>
      <c r="E34" s="46">
        <f t="shared" si="2"/>
        <v>72.290000000000006</v>
      </c>
      <c r="F34" s="46">
        <f t="shared" si="0"/>
        <v>9192.5999999999985</v>
      </c>
      <c r="G34" s="46">
        <f t="shared" si="3"/>
        <v>0</v>
      </c>
      <c r="H34" s="46">
        <f t="shared" si="4"/>
        <v>0</v>
      </c>
      <c r="I34" s="47">
        <f t="shared" si="5"/>
        <v>0</v>
      </c>
      <c r="J34" s="46">
        <f t="shared" si="6"/>
        <v>290</v>
      </c>
      <c r="K34" s="46">
        <f t="shared" si="7"/>
        <v>13.65</v>
      </c>
      <c r="L34" s="47">
        <f t="shared" si="8"/>
        <v>586.46</v>
      </c>
      <c r="M34" s="46">
        <f t="shared" si="9"/>
        <v>360</v>
      </c>
      <c r="N34" s="46">
        <f t="shared" si="10"/>
        <v>58.64</v>
      </c>
      <c r="O34" s="47">
        <f t="shared" si="11"/>
        <v>8606.14</v>
      </c>
      <c r="P34" s="46">
        <f>MAX(0,Debts!$S$12+C34-SUM(Q34,R34,S34))</f>
        <v>250</v>
      </c>
      <c r="Q34" s="46">
        <f t="shared" si="12"/>
        <v>0</v>
      </c>
      <c r="R34" s="46">
        <f t="shared" si="13"/>
        <v>40</v>
      </c>
      <c r="S34" s="46">
        <f t="shared" si="14"/>
        <v>360</v>
      </c>
      <c r="T34" s="46">
        <f t="shared" si="15"/>
        <v>250</v>
      </c>
      <c r="U34" s="46">
        <f t="shared" si="16"/>
        <v>0</v>
      </c>
      <c r="V34" s="46">
        <f t="shared" si="17"/>
        <v>0</v>
      </c>
    </row>
    <row r="35" spans="1:22" ht="15.6">
      <c r="A35" s="44">
        <v>23</v>
      </c>
      <c r="B35" s="45">
        <f ca="1">EDATE(Debts!$S$13,A35-1)</f>
        <v>46997</v>
      </c>
      <c r="C35" s="46">
        <v>0</v>
      </c>
      <c r="D35" s="46">
        <f t="shared" si="1"/>
        <v>650</v>
      </c>
      <c r="E35" s="46">
        <f t="shared" si="2"/>
        <v>65.94</v>
      </c>
      <c r="F35" s="46">
        <f t="shared" si="0"/>
        <v>8608.5399999999991</v>
      </c>
      <c r="G35" s="46">
        <f t="shared" si="3"/>
        <v>0</v>
      </c>
      <c r="H35" s="46">
        <f t="shared" si="4"/>
        <v>0</v>
      </c>
      <c r="I35" s="47">
        <f t="shared" si="5"/>
        <v>0</v>
      </c>
      <c r="J35" s="46">
        <f t="shared" si="6"/>
        <v>290</v>
      </c>
      <c r="K35" s="46">
        <f t="shared" si="7"/>
        <v>9.2799999999999994</v>
      </c>
      <c r="L35" s="47">
        <f t="shared" si="8"/>
        <v>305.74</v>
      </c>
      <c r="M35" s="46">
        <f t="shared" si="9"/>
        <v>360</v>
      </c>
      <c r="N35" s="46">
        <f t="shared" si="10"/>
        <v>56.66</v>
      </c>
      <c r="O35" s="47">
        <f t="shared" si="11"/>
        <v>8302.7999999999993</v>
      </c>
      <c r="P35" s="46">
        <f>MAX(0,Debts!$S$12+C35-SUM(Q35,R35,S35))</f>
        <v>250</v>
      </c>
      <c r="Q35" s="46">
        <f t="shared" si="12"/>
        <v>0</v>
      </c>
      <c r="R35" s="46">
        <f t="shared" si="13"/>
        <v>40</v>
      </c>
      <c r="S35" s="46">
        <f t="shared" si="14"/>
        <v>360</v>
      </c>
      <c r="T35" s="46">
        <f t="shared" si="15"/>
        <v>250</v>
      </c>
      <c r="U35" s="46">
        <f t="shared" si="16"/>
        <v>0</v>
      </c>
      <c r="V35" s="46">
        <f t="shared" si="17"/>
        <v>0</v>
      </c>
    </row>
    <row r="36" spans="1:22" ht="15.6">
      <c r="A36" s="44">
        <v>24</v>
      </c>
      <c r="B36" s="45">
        <f ca="1">EDATE(Debts!$S$13,A36-1)</f>
        <v>47027</v>
      </c>
      <c r="C36" s="46">
        <v>0</v>
      </c>
      <c r="D36" s="46">
        <f t="shared" si="1"/>
        <v>650</v>
      </c>
      <c r="E36" s="46">
        <f t="shared" si="2"/>
        <v>59.5</v>
      </c>
      <c r="F36" s="46">
        <f t="shared" si="0"/>
        <v>8018.04</v>
      </c>
      <c r="G36" s="46">
        <f t="shared" si="3"/>
        <v>0</v>
      </c>
      <c r="H36" s="46">
        <f t="shared" si="4"/>
        <v>0</v>
      </c>
      <c r="I36" s="47">
        <f t="shared" si="5"/>
        <v>0</v>
      </c>
      <c r="J36" s="46">
        <f t="shared" si="6"/>
        <v>290</v>
      </c>
      <c r="K36" s="46">
        <f t="shared" si="7"/>
        <v>4.84</v>
      </c>
      <c r="L36" s="47">
        <f t="shared" si="8"/>
        <v>20.58</v>
      </c>
      <c r="M36" s="46">
        <f t="shared" si="9"/>
        <v>360</v>
      </c>
      <c r="N36" s="46">
        <f t="shared" si="10"/>
        <v>54.66</v>
      </c>
      <c r="O36" s="47">
        <f t="shared" si="11"/>
        <v>7997.46</v>
      </c>
      <c r="P36" s="46">
        <f>MAX(0,Debts!$S$12+C36-SUM(Q36,R36,S36))</f>
        <v>250</v>
      </c>
      <c r="Q36" s="46">
        <f t="shared" si="12"/>
        <v>0</v>
      </c>
      <c r="R36" s="46">
        <f t="shared" si="13"/>
        <v>40</v>
      </c>
      <c r="S36" s="46">
        <f t="shared" si="14"/>
        <v>360</v>
      </c>
      <c r="T36" s="46">
        <f t="shared" si="15"/>
        <v>250</v>
      </c>
      <c r="U36" s="46">
        <f t="shared" si="16"/>
        <v>0</v>
      </c>
      <c r="V36" s="46">
        <f t="shared" si="17"/>
        <v>0</v>
      </c>
    </row>
    <row r="37" spans="1:22" ht="15.6">
      <c r="A37" s="44">
        <v>25</v>
      </c>
      <c r="B37" s="45">
        <f ca="1">EDATE(Debts!$S$13,A37-1)</f>
        <v>47058</v>
      </c>
      <c r="C37" s="46">
        <v>0</v>
      </c>
      <c r="D37" s="46">
        <f t="shared" si="1"/>
        <v>650</v>
      </c>
      <c r="E37" s="46">
        <f t="shared" si="2"/>
        <v>52.98</v>
      </c>
      <c r="F37" s="46">
        <f t="shared" si="0"/>
        <v>7421.02</v>
      </c>
      <c r="G37" s="46">
        <f t="shared" si="3"/>
        <v>0</v>
      </c>
      <c r="H37" s="46">
        <f t="shared" si="4"/>
        <v>0</v>
      </c>
      <c r="I37" s="47">
        <f t="shared" si="5"/>
        <v>0</v>
      </c>
      <c r="J37" s="46">
        <f t="shared" si="6"/>
        <v>20.91</v>
      </c>
      <c r="K37" s="46">
        <f t="shared" si="7"/>
        <v>0.33</v>
      </c>
      <c r="L37" s="47">
        <f t="shared" si="8"/>
        <v>0</v>
      </c>
      <c r="M37" s="46">
        <f t="shared" si="9"/>
        <v>629.09</v>
      </c>
      <c r="N37" s="46">
        <f t="shared" si="10"/>
        <v>52.65</v>
      </c>
      <c r="O37" s="47">
        <f t="shared" si="11"/>
        <v>7421.02</v>
      </c>
      <c r="P37" s="46">
        <f>MAX(0,Debts!$S$12+C37-SUM(Q37,R37,S37))</f>
        <v>269.09000000000003</v>
      </c>
      <c r="Q37" s="46">
        <f t="shared" si="12"/>
        <v>0</v>
      </c>
      <c r="R37" s="46">
        <f t="shared" si="13"/>
        <v>20.909999999999997</v>
      </c>
      <c r="S37" s="46">
        <f t="shared" si="14"/>
        <v>360</v>
      </c>
      <c r="T37" s="46">
        <f t="shared" si="15"/>
        <v>269.08999999999997</v>
      </c>
      <c r="U37" s="46">
        <f t="shared" si="16"/>
        <v>269.08999999999997</v>
      </c>
      <c r="V37" s="46">
        <f t="shared" si="17"/>
        <v>0</v>
      </c>
    </row>
    <row r="38" spans="1:22" ht="15.6">
      <c r="A38" s="44">
        <v>26</v>
      </c>
      <c r="B38" s="45">
        <f ca="1">EDATE(Debts!$S$13,A38-1)</f>
        <v>47088</v>
      </c>
      <c r="C38" s="46">
        <v>0</v>
      </c>
      <c r="D38" s="46">
        <f t="shared" si="1"/>
        <v>650</v>
      </c>
      <c r="E38" s="46">
        <f t="shared" si="2"/>
        <v>48.86</v>
      </c>
      <c r="F38" s="46">
        <f t="shared" si="0"/>
        <v>6819.88</v>
      </c>
      <c r="G38" s="46">
        <f t="shared" si="3"/>
        <v>0</v>
      </c>
      <c r="H38" s="46">
        <f t="shared" si="4"/>
        <v>0</v>
      </c>
      <c r="I38" s="47">
        <f t="shared" si="5"/>
        <v>0</v>
      </c>
      <c r="J38" s="46">
        <f t="shared" si="6"/>
        <v>0</v>
      </c>
      <c r="K38" s="46">
        <f t="shared" si="7"/>
        <v>0</v>
      </c>
      <c r="L38" s="47">
        <f t="shared" si="8"/>
        <v>0</v>
      </c>
      <c r="M38" s="46">
        <f t="shared" si="9"/>
        <v>650</v>
      </c>
      <c r="N38" s="46">
        <f t="shared" si="10"/>
        <v>48.86</v>
      </c>
      <c r="O38" s="47">
        <f t="shared" si="11"/>
        <v>6819.88</v>
      </c>
      <c r="P38" s="46">
        <f>MAX(0,Debts!$S$12+C38-SUM(Q38,R38,S38))</f>
        <v>290</v>
      </c>
      <c r="Q38" s="46">
        <f t="shared" si="12"/>
        <v>0</v>
      </c>
      <c r="R38" s="46">
        <f t="shared" si="13"/>
        <v>0</v>
      </c>
      <c r="S38" s="46">
        <f t="shared" si="14"/>
        <v>360</v>
      </c>
      <c r="T38" s="46">
        <f t="shared" si="15"/>
        <v>290</v>
      </c>
      <c r="U38" s="46">
        <f t="shared" si="16"/>
        <v>290</v>
      </c>
      <c r="V38" s="46">
        <f t="shared" si="17"/>
        <v>0</v>
      </c>
    </row>
    <row r="39" spans="1:22" ht="15.6">
      <c r="A39" s="44">
        <v>27</v>
      </c>
      <c r="B39" s="45">
        <f ca="1">EDATE(Debts!$S$13,A39-1)</f>
        <v>47119</v>
      </c>
      <c r="C39" s="46">
        <v>0</v>
      </c>
      <c r="D39" s="46">
        <f t="shared" si="1"/>
        <v>650</v>
      </c>
      <c r="E39" s="46">
        <f t="shared" si="2"/>
        <v>44.9</v>
      </c>
      <c r="F39" s="46">
        <f t="shared" si="0"/>
        <v>6214.78</v>
      </c>
      <c r="G39" s="46">
        <f t="shared" si="3"/>
        <v>0</v>
      </c>
      <c r="H39" s="46">
        <f t="shared" si="4"/>
        <v>0</v>
      </c>
      <c r="I39" s="47">
        <f t="shared" si="5"/>
        <v>0</v>
      </c>
      <c r="J39" s="46">
        <f t="shared" si="6"/>
        <v>0</v>
      </c>
      <c r="K39" s="46">
        <f t="shared" si="7"/>
        <v>0</v>
      </c>
      <c r="L39" s="47">
        <f t="shared" si="8"/>
        <v>0</v>
      </c>
      <c r="M39" s="46">
        <f t="shared" si="9"/>
        <v>650</v>
      </c>
      <c r="N39" s="46">
        <f t="shared" si="10"/>
        <v>44.9</v>
      </c>
      <c r="O39" s="47">
        <f t="shared" si="11"/>
        <v>6214.78</v>
      </c>
      <c r="P39" s="46">
        <f>MAX(0,Debts!$S$12+C39-SUM(Q39,R39,S39))</f>
        <v>290</v>
      </c>
      <c r="Q39" s="46">
        <f t="shared" si="12"/>
        <v>0</v>
      </c>
      <c r="R39" s="46">
        <f t="shared" si="13"/>
        <v>0</v>
      </c>
      <c r="S39" s="46">
        <f t="shared" si="14"/>
        <v>360</v>
      </c>
      <c r="T39" s="46">
        <f t="shared" si="15"/>
        <v>290</v>
      </c>
      <c r="U39" s="46">
        <f t="shared" si="16"/>
        <v>290</v>
      </c>
      <c r="V39" s="46">
        <f t="shared" si="17"/>
        <v>0</v>
      </c>
    </row>
    <row r="40" spans="1:22" ht="15.6">
      <c r="A40" s="44">
        <v>28</v>
      </c>
      <c r="B40" s="45">
        <f ca="1">EDATE(Debts!$S$13,A40-1)</f>
        <v>47150</v>
      </c>
      <c r="C40" s="46">
        <v>0</v>
      </c>
      <c r="D40" s="46">
        <f t="shared" si="1"/>
        <v>650</v>
      </c>
      <c r="E40" s="46">
        <f t="shared" si="2"/>
        <v>40.909999999999997</v>
      </c>
      <c r="F40" s="46">
        <f t="shared" si="0"/>
        <v>5605.69</v>
      </c>
      <c r="G40" s="46">
        <f t="shared" si="3"/>
        <v>0</v>
      </c>
      <c r="H40" s="46">
        <f t="shared" si="4"/>
        <v>0</v>
      </c>
      <c r="I40" s="47">
        <f t="shared" si="5"/>
        <v>0</v>
      </c>
      <c r="J40" s="46">
        <f t="shared" si="6"/>
        <v>0</v>
      </c>
      <c r="K40" s="46">
        <f t="shared" si="7"/>
        <v>0</v>
      </c>
      <c r="L40" s="47">
        <f t="shared" si="8"/>
        <v>0</v>
      </c>
      <c r="M40" s="46">
        <f t="shared" si="9"/>
        <v>650</v>
      </c>
      <c r="N40" s="46">
        <f t="shared" si="10"/>
        <v>40.909999999999997</v>
      </c>
      <c r="O40" s="47">
        <f t="shared" si="11"/>
        <v>5605.69</v>
      </c>
      <c r="P40" s="46">
        <f>MAX(0,Debts!$S$12+C40-SUM(Q40,R40,S40))</f>
        <v>290</v>
      </c>
      <c r="Q40" s="46">
        <f t="shared" si="12"/>
        <v>0</v>
      </c>
      <c r="R40" s="46">
        <f t="shared" si="13"/>
        <v>0</v>
      </c>
      <c r="S40" s="46">
        <f t="shared" si="14"/>
        <v>360</v>
      </c>
      <c r="T40" s="46">
        <f t="shared" si="15"/>
        <v>290</v>
      </c>
      <c r="U40" s="46">
        <f t="shared" si="16"/>
        <v>290</v>
      </c>
      <c r="V40" s="46">
        <f t="shared" si="17"/>
        <v>0</v>
      </c>
    </row>
    <row r="41" spans="1:22" ht="15.6">
      <c r="A41" s="44">
        <v>29</v>
      </c>
      <c r="B41" s="45">
        <f ca="1">EDATE(Debts!$S$13,A41-1)</f>
        <v>47178</v>
      </c>
      <c r="C41" s="46">
        <v>0</v>
      </c>
      <c r="D41" s="46">
        <f t="shared" si="1"/>
        <v>650</v>
      </c>
      <c r="E41" s="46">
        <f t="shared" si="2"/>
        <v>36.9</v>
      </c>
      <c r="F41" s="46">
        <f t="shared" si="0"/>
        <v>4992.59</v>
      </c>
      <c r="G41" s="46">
        <f t="shared" si="3"/>
        <v>0</v>
      </c>
      <c r="H41" s="46">
        <f t="shared" si="4"/>
        <v>0</v>
      </c>
      <c r="I41" s="47">
        <f t="shared" si="5"/>
        <v>0</v>
      </c>
      <c r="J41" s="46">
        <f t="shared" si="6"/>
        <v>0</v>
      </c>
      <c r="K41" s="46">
        <f t="shared" si="7"/>
        <v>0</v>
      </c>
      <c r="L41" s="47">
        <f t="shared" si="8"/>
        <v>0</v>
      </c>
      <c r="M41" s="46">
        <f t="shared" si="9"/>
        <v>650</v>
      </c>
      <c r="N41" s="46">
        <f t="shared" si="10"/>
        <v>36.9</v>
      </c>
      <c r="O41" s="47">
        <f t="shared" si="11"/>
        <v>4992.59</v>
      </c>
      <c r="P41" s="46">
        <f>MAX(0,Debts!$S$12+C41-SUM(Q41,R41,S41))</f>
        <v>290</v>
      </c>
      <c r="Q41" s="46">
        <f t="shared" si="12"/>
        <v>0</v>
      </c>
      <c r="R41" s="46">
        <f t="shared" si="13"/>
        <v>0</v>
      </c>
      <c r="S41" s="46">
        <f t="shared" si="14"/>
        <v>360</v>
      </c>
      <c r="T41" s="46">
        <f t="shared" si="15"/>
        <v>290</v>
      </c>
      <c r="U41" s="46">
        <f t="shared" si="16"/>
        <v>290</v>
      </c>
      <c r="V41" s="46">
        <f t="shared" si="17"/>
        <v>0</v>
      </c>
    </row>
    <row r="42" spans="1:22" ht="15.6">
      <c r="A42" s="44">
        <v>30</v>
      </c>
      <c r="B42" s="45">
        <f ca="1">EDATE(Debts!$S$13,A42-1)</f>
        <v>47209</v>
      </c>
      <c r="C42" s="46">
        <v>0</v>
      </c>
      <c r="D42" s="46">
        <f t="shared" si="1"/>
        <v>650</v>
      </c>
      <c r="E42" s="46">
        <f t="shared" si="2"/>
        <v>32.869999999999997</v>
      </c>
      <c r="F42" s="46">
        <f t="shared" si="0"/>
        <v>4375.46</v>
      </c>
      <c r="G42" s="46">
        <f t="shared" si="3"/>
        <v>0</v>
      </c>
      <c r="H42" s="46">
        <f t="shared" si="4"/>
        <v>0</v>
      </c>
      <c r="I42" s="47">
        <f t="shared" si="5"/>
        <v>0</v>
      </c>
      <c r="J42" s="46">
        <f t="shared" si="6"/>
        <v>0</v>
      </c>
      <c r="K42" s="46">
        <f t="shared" si="7"/>
        <v>0</v>
      </c>
      <c r="L42" s="47">
        <f t="shared" si="8"/>
        <v>0</v>
      </c>
      <c r="M42" s="46">
        <f t="shared" si="9"/>
        <v>650</v>
      </c>
      <c r="N42" s="46">
        <f t="shared" si="10"/>
        <v>32.869999999999997</v>
      </c>
      <c r="O42" s="47">
        <f t="shared" si="11"/>
        <v>4375.46</v>
      </c>
      <c r="P42" s="46">
        <f>MAX(0,Debts!$S$12+C42-SUM(Q42,R42,S42))</f>
        <v>290</v>
      </c>
      <c r="Q42" s="46">
        <f t="shared" si="12"/>
        <v>0</v>
      </c>
      <c r="R42" s="46">
        <f t="shared" si="13"/>
        <v>0</v>
      </c>
      <c r="S42" s="46">
        <f t="shared" si="14"/>
        <v>360</v>
      </c>
      <c r="T42" s="46">
        <f t="shared" si="15"/>
        <v>290</v>
      </c>
      <c r="U42" s="46">
        <f t="shared" si="16"/>
        <v>290</v>
      </c>
      <c r="V42" s="46">
        <f t="shared" si="17"/>
        <v>0</v>
      </c>
    </row>
    <row r="43" spans="1:22" ht="15.6">
      <c r="A43" s="44">
        <v>31</v>
      </c>
      <c r="B43" s="45">
        <f ca="1">EDATE(Debts!$S$13,A43-1)</f>
        <v>47239</v>
      </c>
      <c r="C43" s="46">
        <v>0</v>
      </c>
      <c r="D43" s="46">
        <f t="shared" si="1"/>
        <v>650</v>
      </c>
      <c r="E43" s="46">
        <f t="shared" si="2"/>
        <v>28.81</v>
      </c>
      <c r="F43" s="46">
        <f t="shared" si="0"/>
        <v>3754.27</v>
      </c>
      <c r="G43" s="46">
        <f t="shared" si="3"/>
        <v>0</v>
      </c>
      <c r="H43" s="46">
        <f t="shared" si="4"/>
        <v>0</v>
      </c>
      <c r="I43" s="47">
        <f t="shared" si="5"/>
        <v>0</v>
      </c>
      <c r="J43" s="46">
        <f t="shared" si="6"/>
        <v>0</v>
      </c>
      <c r="K43" s="46">
        <f t="shared" si="7"/>
        <v>0</v>
      </c>
      <c r="L43" s="47">
        <f t="shared" si="8"/>
        <v>0</v>
      </c>
      <c r="M43" s="46">
        <f t="shared" si="9"/>
        <v>650</v>
      </c>
      <c r="N43" s="46">
        <f t="shared" si="10"/>
        <v>28.81</v>
      </c>
      <c r="O43" s="47">
        <f t="shared" si="11"/>
        <v>3754.27</v>
      </c>
      <c r="P43" s="46">
        <f>MAX(0,Debts!$S$12+C43-SUM(Q43,R43,S43))</f>
        <v>290</v>
      </c>
      <c r="Q43" s="46">
        <f t="shared" si="12"/>
        <v>0</v>
      </c>
      <c r="R43" s="46">
        <f t="shared" si="13"/>
        <v>0</v>
      </c>
      <c r="S43" s="46">
        <f t="shared" si="14"/>
        <v>360</v>
      </c>
      <c r="T43" s="46">
        <f t="shared" si="15"/>
        <v>290</v>
      </c>
      <c r="U43" s="46">
        <f t="shared" si="16"/>
        <v>290</v>
      </c>
      <c r="V43" s="46">
        <f t="shared" si="17"/>
        <v>0</v>
      </c>
    </row>
    <row r="44" spans="1:22" ht="15.6">
      <c r="A44" s="44">
        <v>32</v>
      </c>
      <c r="B44" s="45">
        <f ca="1">EDATE(Debts!$S$13,A44-1)</f>
        <v>47270</v>
      </c>
      <c r="C44" s="46">
        <v>0</v>
      </c>
      <c r="D44" s="46">
        <f t="shared" si="1"/>
        <v>650</v>
      </c>
      <c r="E44" s="46">
        <f t="shared" si="2"/>
        <v>24.72</v>
      </c>
      <c r="F44" s="46">
        <f t="shared" ref="F44:F75" si="18">SUMIF($G$11:$O$11,"Balance",G44:O44)</f>
        <v>3128.99</v>
      </c>
      <c r="G44" s="46">
        <f t="shared" si="3"/>
        <v>0</v>
      </c>
      <c r="H44" s="46">
        <f t="shared" si="4"/>
        <v>0</v>
      </c>
      <c r="I44" s="47">
        <f t="shared" si="5"/>
        <v>0</v>
      </c>
      <c r="J44" s="46">
        <f t="shared" si="6"/>
        <v>0</v>
      </c>
      <c r="K44" s="46">
        <f t="shared" si="7"/>
        <v>0</v>
      </c>
      <c r="L44" s="47">
        <f t="shared" si="8"/>
        <v>0</v>
      </c>
      <c r="M44" s="46">
        <f t="shared" si="9"/>
        <v>650</v>
      </c>
      <c r="N44" s="46">
        <f t="shared" si="10"/>
        <v>24.72</v>
      </c>
      <c r="O44" s="47">
        <f t="shared" si="11"/>
        <v>3128.99</v>
      </c>
      <c r="P44" s="46">
        <f>MAX(0,Debts!$S$12+C44-SUM(Q44,R44,S44))</f>
        <v>290</v>
      </c>
      <c r="Q44" s="46">
        <f t="shared" si="12"/>
        <v>0</v>
      </c>
      <c r="R44" s="46">
        <f t="shared" si="13"/>
        <v>0</v>
      </c>
      <c r="S44" s="46">
        <f t="shared" si="14"/>
        <v>360</v>
      </c>
      <c r="T44" s="46">
        <f t="shared" si="15"/>
        <v>290</v>
      </c>
      <c r="U44" s="46">
        <f t="shared" si="16"/>
        <v>290</v>
      </c>
      <c r="V44" s="46">
        <f t="shared" si="17"/>
        <v>0</v>
      </c>
    </row>
    <row r="45" spans="1:22" ht="15.6">
      <c r="A45" s="44">
        <v>33</v>
      </c>
      <c r="B45" s="45">
        <f ca="1">EDATE(Debts!$S$13,A45-1)</f>
        <v>47300</v>
      </c>
      <c r="C45" s="46">
        <v>0</v>
      </c>
      <c r="D45" s="46">
        <f t="shared" ref="D45:D76" si="19">SUMIF($G$11:$O$11,"Payment",G45:O45)</f>
        <v>650</v>
      </c>
      <c r="E45" s="46">
        <f t="shared" ref="E45:E76" si="20">SUMIF($G$11:$O$11,"Interest",G45:O45)</f>
        <v>20.6</v>
      </c>
      <c r="F45" s="46">
        <f t="shared" si="18"/>
        <v>2499.59</v>
      </c>
      <c r="G45" s="46">
        <f t="shared" ref="G45:G76" si="21">ROUND(Q45+MIN(I44+H45-Q45,P45),2)</f>
        <v>0</v>
      </c>
      <c r="H45" s="46">
        <f t="shared" ref="H45:H76" si="22">ROUND(I44*G$7/1200,2)</f>
        <v>0</v>
      </c>
      <c r="I45" s="47">
        <f t="shared" ref="I45:I76" si="23">ROUND(I44+H45-G45,2)</f>
        <v>0</v>
      </c>
      <c r="J45" s="46">
        <f t="shared" ref="J45:J76" si="24">ROUND(R45+MIN(L44+K45-R45,T45),2)</f>
        <v>0</v>
      </c>
      <c r="K45" s="46">
        <f t="shared" ref="K45:K76" si="25">ROUND(L44*J$7/1200,2)</f>
        <v>0</v>
      </c>
      <c r="L45" s="47">
        <f t="shared" ref="L45:L76" si="26">ROUND(L44+K45-J45,2)</f>
        <v>0</v>
      </c>
      <c r="M45" s="46">
        <f t="shared" ref="M45:M76" si="27">ROUND(S45+MIN(O44+N45-S45,U45),2)</f>
        <v>650</v>
      </c>
      <c r="N45" s="46">
        <f t="shared" ref="N45:N76" si="28">ROUND(O44*M$7/1200,2)</f>
        <v>20.6</v>
      </c>
      <c r="O45" s="47">
        <f t="shared" ref="O45:O76" si="29">ROUND(O44+N45-M45,2)</f>
        <v>2499.59</v>
      </c>
      <c r="P45" s="46">
        <f>MAX(0,Debts!$S$12+C45-SUM(Q45,R45,S45))</f>
        <v>290</v>
      </c>
      <c r="Q45" s="46">
        <f t="shared" ref="Q45:Q76" si="30">MIN(G$8,I44+H45)</f>
        <v>0</v>
      </c>
      <c r="R45" s="46">
        <f t="shared" ref="R45:R76" si="31">MIN(J$8,L44+K45)</f>
        <v>0</v>
      </c>
      <c r="S45" s="46">
        <f t="shared" ref="S45:S76" si="32">MIN(M$8,O44+N45)</f>
        <v>360</v>
      </c>
      <c r="T45" s="46">
        <f t="shared" ref="T45:T76" si="33">ROUND(P45-(G45-Q45),2)</f>
        <v>290</v>
      </c>
      <c r="U45" s="46">
        <f t="shared" ref="U45:U76" si="34">ROUND(T45-(J45-R45),2)</f>
        <v>290</v>
      </c>
      <c r="V45" s="46">
        <f t="shared" ref="V45:V76" si="35">ROUND(U45-(M45-S45),2)</f>
        <v>0</v>
      </c>
    </row>
    <row r="46" spans="1:22" ht="15.6">
      <c r="A46" s="44">
        <v>34</v>
      </c>
      <c r="B46" s="45">
        <f ca="1">EDATE(Debts!$S$13,A46-1)</f>
        <v>47331</v>
      </c>
      <c r="C46" s="46">
        <v>0</v>
      </c>
      <c r="D46" s="46">
        <f t="shared" si="19"/>
        <v>650</v>
      </c>
      <c r="E46" s="46">
        <f t="shared" si="20"/>
        <v>16.46</v>
      </c>
      <c r="F46" s="46">
        <f t="shared" si="18"/>
        <v>1866.05</v>
      </c>
      <c r="G46" s="46">
        <f t="shared" si="21"/>
        <v>0</v>
      </c>
      <c r="H46" s="46">
        <f t="shared" si="22"/>
        <v>0</v>
      </c>
      <c r="I46" s="47">
        <f t="shared" si="23"/>
        <v>0</v>
      </c>
      <c r="J46" s="46">
        <f t="shared" si="24"/>
        <v>0</v>
      </c>
      <c r="K46" s="46">
        <f t="shared" si="25"/>
        <v>0</v>
      </c>
      <c r="L46" s="47">
        <f t="shared" si="26"/>
        <v>0</v>
      </c>
      <c r="M46" s="46">
        <f t="shared" si="27"/>
        <v>650</v>
      </c>
      <c r="N46" s="46">
        <f t="shared" si="28"/>
        <v>16.46</v>
      </c>
      <c r="O46" s="47">
        <f t="shared" si="29"/>
        <v>1866.05</v>
      </c>
      <c r="P46" s="46">
        <f>MAX(0,Debts!$S$12+C46-SUM(Q46,R46,S46))</f>
        <v>290</v>
      </c>
      <c r="Q46" s="46">
        <f t="shared" si="30"/>
        <v>0</v>
      </c>
      <c r="R46" s="46">
        <f t="shared" si="31"/>
        <v>0</v>
      </c>
      <c r="S46" s="46">
        <f t="shared" si="32"/>
        <v>360</v>
      </c>
      <c r="T46" s="46">
        <f t="shared" si="33"/>
        <v>290</v>
      </c>
      <c r="U46" s="46">
        <f t="shared" si="34"/>
        <v>290</v>
      </c>
      <c r="V46" s="46">
        <f t="shared" si="35"/>
        <v>0</v>
      </c>
    </row>
    <row r="47" spans="1:22" ht="15.6">
      <c r="A47" s="44">
        <v>35</v>
      </c>
      <c r="B47" s="45">
        <f ca="1">EDATE(Debts!$S$13,A47-1)</f>
        <v>47362</v>
      </c>
      <c r="C47" s="46">
        <v>0</v>
      </c>
      <c r="D47" s="46">
        <f t="shared" si="19"/>
        <v>650</v>
      </c>
      <c r="E47" s="46">
        <f t="shared" si="20"/>
        <v>12.28</v>
      </c>
      <c r="F47" s="46">
        <f t="shared" si="18"/>
        <v>1228.33</v>
      </c>
      <c r="G47" s="46">
        <f t="shared" si="21"/>
        <v>0</v>
      </c>
      <c r="H47" s="46">
        <f t="shared" si="22"/>
        <v>0</v>
      </c>
      <c r="I47" s="47">
        <f t="shared" si="23"/>
        <v>0</v>
      </c>
      <c r="J47" s="46">
        <f t="shared" si="24"/>
        <v>0</v>
      </c>
      <c r="K47" s="46">
        <f t="shared" si="25"/>
        <v>0</v>
      </c>
      <c r="L47" s="47">
        <f t="shared" si="26"/>
        <v>0</v>
      </c>
      <c r="M47" s="46">
        <f t="shared" si="27"/>
        <v>650</v>
      </c>
      <c r="N47" s="46">
        <f t="shared" si="28"/>
        <v>12.28</v>
      </c>
      <c r="O47" s="47">
        <f t="shared" si="29"/>
        <v>1228.33</v>
      </c>
      <c r="P47" s="46">
        <f>MAX(0,Debts!$S$12+C47-SUM(Q47,R47,S47))</f>
        <v>290</v>
      </c>
      <c r="Q47" s="46">
        <f t="shared" si="30"/>
        <v>0</v>
      </c>
      <c r="R47" s="46">
        <f t="shared" si="31"/>
        <v>0</v>
      </c>
      <c r="S47" s="46">
        <f t="shared" si="32"/>
        <v>360</v>
      </c>
      <c r="T47" s="46">
        <f t="shared" si="33"/>
        <v>290</v>
      </c>
      <c r="U47" s="46">
        <f t="shared" si="34"/>
        <v>290</v>
      </c>
      <c r="V47" s="46">
        <f t="shared" si="35"/>
        <v>0</v>
      </c>
    </row>
    <row r="48" spans="1:22" ht="15.6">
      <c r="A48" s="44">
        <v>36</v>
      </c>
      <c r="B48" s="45">
        <f ca="1">EDATE(Debts!$S$13,A48-1)</f>
        <v>47392</v>
      </c>
      <c r="C48" s="46">
        <v>0</v>
      </c>
      <c r="D48" s="46">
        <f t="shared" si="19"/>
        <v>650</v>
      </c>
      <c r="E48" s="46">
        <f t="shared" si="20"/>
        <v>8.09</v>
      </c>
      <c r="F48" s="46">
        <f t="shared" si="18"/>
        <v>586.41999999999996</v>
      </c>
      <c r="G48" s="46">
        <f t="shared" si="21"/>
        <v>0</v>
      </c>
      <c r="H48" s="46">
        <f t="shared" si="22"/>
        <v>0</v>
      </c>
      <c r="I48" s="47">
        <f t="shared" si="23"/>
        <v>0</v>
      </c>
      <c r="J48" s="46">
        <f t="shared" si="24"/>
        <v>0</v>
      </c>
      <c r="K48" s="46">
        <f t="shared" si="25"/>
        <v>0</v>
      </c>
      <c r="L48" s="47">
        <f t="shared" si="26"/>
        <v>0</v>
      </c>
      <c r="M48" s="46">
        <f t="shared" si="27"/>
        <v>650</v>
      </c>
      <c r="N48" s="46">
        <f t="shared" si="28"/>
        <v>8.09</v>
      </c>
      <c r="O48" s="47">
        <f t="shared" si="29"/>
        <v>586.41999999999996</v>
      </c>
      <c r="P48" s="46">
        <f>MAX(0,Debts!$S$12+C48-SUM(Q48,R48,S48))</f>
        <v>290</v>
      </c>
      <c r="Q48" s="46">
        <f t="shared" si="30"/>
        <v>0</v>
      </c>
      <c r="R48" s="46">
        <f t="shared" si="31"/>
        <v>0</v>
      </c>
      <c r="S48" s="46">
        <f t="shared" si="32"/>
        <v>360</v>
      </c>
      <c r="T48" s="46">
        <f t="shared" si="33"/>
        <v>290</v>
      </c>
      <c r="U48" s="46">
        <f t="shared" si="34"/>
        <v>290</v>
      </c>
      <c r="V48" s="46">
        <f t="shared" si="35"/>
        <v>0</v>
      </c>
    </row>
    <row r="49" spans="1:22" ht="15.6">
      <c r="A49" s="44">
        <v>37</v>
      </c>
      <c r="B49" s="45">
        <f ca="1">EDATE(Debts!$S$13,A49-1)</f>
        <v>47423</v>
      </c>
      <c r="C49" s="46">
        <v>0</v>
      </c>
      <c r="D49" s="46">
        <f t="shared" si="19"/>
        <v>590.28</v>
      </c>
      <c r="E49" s="46">
        <f t="shared" si="20"/>
        <v>3.86</v>
      </c>
      <c r="F49" s="46">
        <f t="shared" si="18"/>
        <v>0</v>
      </c>
      <c r="G49" s="46">
        <f t="shared" si="21"/>
        <v>0</v>
      </c>
      <c r="H49" s="46">
        <f t="shared" si="22"/>
        <v>0</v>
      </c>
      <c r="I49" s="47">
        <f t="shared" si="23"/>
        <v>0</v>
      </c>
      <c r="J49" s="46">
        <f t="shared" si="24"/>
        <v>0</v>
      </c>
      <c r="K49" s="46">
        <f t="shared" si="25"/>
        <v>0</v>
      </c>
      <c r="L49" s="47">
        <f t="shared" si="26"/>
        <v>0</v>
      </c>
      <c r="M49" s="46">
        <f t="shared" si="27"/>
        <v>590.28</v>
      </c>
      <c r="N49" s="46">
        <f t="shared" si="28"/>
        <v>3.86</v>
      </c>
      <c r="O49" s="47">
        <f t="shared" si="29"/>
        <v>0</v>
      </c>
      <c r="P49" s="46">
        <f>MAX(0,Debts!$S$12+C49-SUM(Q49,R49,S49))</f>
        <v>290</v>
      </c>
      <c r="Q49" s="46">
        <f t="shared" si="30"/>
        <v>0</v>
      </c>
      <c r="R49" s="46">
        <f t="shared" si="31"/>
        <v>0</v>
      </c>
      <c r="S49" s="46">
        <f t="shared" si="32"/>
        <v>360</v>
      </c>
      <c r="T49" s="46">
        <f t="shared" si="33"/>
        <v>290</v>
      </c>
      <c r="U49" s="46">
        <f t="shared" si="34"/>
        <v>290</v>
      </c>
      <c r="V49" s="46">
        <f t="shared" si="35"/>
        <v>59.72</v>
      </c>
    </row>
    <row r="50" spans="1:22" ht="15.6">
      <c r="A50" s="44">
        <v>38</v>
      </c>
      <c r="B50" s="45">
        <f ca="1">EDATE(Debts!$S$13,A50-1)</f>
        <v>47453</v>
      </c>
      <c r="C50" s="46">
        <v>0</v>
      </c>
      <c r="D50" s="46">
        <f t="shared" si="19"/>
        <v>0</v>
      </c>
      <c r="E50" s="46">
        <f t="shared" si="20"/>
        <v>0</v>
      </c>
      <c r="F50" s="46">
        <f t="shared" si="18"/>
        <v>0</v>
      </c>
      <c r="G50" s="46">
        <f t="shared" si="21"/>
        <v>0</v>
      </c>
      <c r="H50" s="46">
        <f t="shared" si="22"/>
        <v>0</v>
      </c>
      <c r="I50" s="47">
        <f t="shared" si="23"/>
        <v>0</v>
      </c>
      <c r="J50" s="46">
        <f t="shared" si="24"/>
        <v>0</v>
      </c>
      <c r="K50" s="46">
        <f t="shared" si="25"/>
        <v>0</v>
      </c>
      <c r="L50" s="47">
        <f t="shared" si="26"/>
        <v>0</v>
      </c>
      <c r="M50" s="46">
        <f t="shared" si="27"/>
        <v>0</v>
      </c>
      <c r="N50" s="46">
        <f t="shared" si="28"/>
        <v>0</v>
      </c>
      <c r="O50" s="47">
        <f t="shared" si="29"/>
        <v>0</v>
      </c>
      <c r="P50" s="46">
        <f>MAX(0,Debts!$S$12+C50-SUM(Q50,R50,S50))</f>
        <v>650</v>
      </c>
      <c r="Q50" s="46">
        <f t="shared" si="30"/>
        <v>0</v>
      </c>
      <c r="R50" s="46">
        <f t="shared" si="31"/>
        <v>0</v>
      </c>
      <c r="S50" s="46">
        <f t="shared" si="32"/>
        <v>0</v>
      </c>
      <c r="T50" s="46">
        <f t="shared" si="33"/>
        <v>650</v>
      </c>
      <c r="U50" s="46">
        <f t="shared" si="34"/>
        <v>650</v>
      </c>
      <c r="V50" s="46">
        <f t="shared" si="35"/>
        <v>650</v>
      </c>
    </row>
    <row r="51" spans="1:22" ht="15.6">
      <c r="A51" s="44">
        <v>39</v>
      </c>
      <c r="B51" s="45">
        <f ca="1">EDATE(Debts!$S$13,A51-1)</f>
        <v>47484</v>
      </c>
      <c r="C51" s="46">
        <v>0</v>
      </c>
      <c r="D51" s="46">
        <f t="shared" si="19"/>
        <v>0</v>
      </c>
      <c r="E51" s="46">
        <f t="shared" si="20"/>
        <v>0</v>
      </c>
      <c r="F51" s="46">
        <f t="shared" si="18"/>
        <v>0</v>
      </c>
      <c r="G51" s="46">
        <f t="shared" si="21"/>
        <v>0</v>
      </c>
      <c r="H51" s="46">
        <f t="shared" si="22"/>
        <v>0</v>
      </c>
      <c r="I51" s="47">
        <f t="shared" si="23"/>
        <v>0</v>
      </c>
      <c r="J51" s="46">
        <f t="shared" si="24"/>
        <v>0</v>
      </c>
      <c r="K51" s="46">
        <f t="shared" si="25"/>
        <v>0</v>
      </c>
      <c r="L51" s="47">
        <f t="shared" si="26"/>
        <v>0</v>
      </c>
      <c r="M51" s="46">
        <f t="shared" si="27"/>
        <v>0</v>
      </c>
      <c r="N51" s="46">
        <f t="shared" si="28"/>
        <v>0</v>
      </c>
      <c r="O51" s="47">
        <f t="shared" si="29"/>
        <v>0</v>
      </c>
      <c r="P51" s="46">
        <f>MAX(0,Debts!$S$12+C51-SUM(Q51,R51,S51))</f>
        <v>650</v>
      </c>
      <c r="Q51" s="46">
        <f t="shared" si="30"/>
        <v>0</v>
      </c>
      <c r="R51" s="46">
        <f t="shared" si="31"/>
        <v>0</v>
      </c>
      <c r="S51" s="46">
        <f t="shared" si="32"/>
        <v>0</v>
      </c>
      <c r="T51" s="46">
        <f t="shared" si="33"/>
        <v>650</v>
      </c>
      <c r="U51" s="46">
        <f t="shared" si="34"/>
        <v>650</v>
      </c>
      <c r="V51" s="46">
        <f t="shared" si="35"/>
        <v>650</v>
      </c>
    </row>
    <row r="52" spans="1:22" ht="15.6">
      <c r="A52" s="44">
        <v>40</v>
      </c>
      <c r="B52" s="45">
        <f ca="1">EDATE(Debts!$S$13,A52-1)</f>
        <v>47515</v>
      </c>
      <c r="C52" s="46">
        <v>0</v>
      </c>
      <c r="D52" s="46">
        <f t="shared" si="19"/>
        <v>0</v>
      </c>
      <c r="E52" s="46">
        <f t="shared" si="20"/>
        <v>0</v>
      </c>
      <c r="F52" s="46">
        <f t="shared" si="18"/>
        <v>0</v>
      </c>
      <c r="G52" s="46">
        <f t="shared" si="21"/>
        <v>0</v>
      </c>
      <c r="H52" s="46">
        <f t="shared" si="22"/>
        <v>0</v>
      </c>
      <c r="I52" s="47">
        <f t="shared" si="23"/>
        <v>0</v>
      </c>
      <c r="J52" s="46">
        <f t="shared" si="24"/>
        <v>0</v>
      </c>
      <c r="K52" s="46">
        <f t="shared" si="25"/>
        <v>0</v>
      </c>
      <c r="L52" s="47">
        <f t="shared" si="26"/>
        <v>0</v>
      </c>
      <c r="M52" s="46">
        <f t="shared" si="27"/>
        <v>0</v>
      </c>
      <c r="N52" s="46">
        <f t="shared" si="28"/>
        <v>0</v>
      </c>
      <c r="O52" s="47">
        <f t="shared" si="29"/>
        <v>0</v>
      </c>
      <c r="P52" s="46">
        <f>MAX(0,Debts!$S$12+C52-SUM(Q52,R52,S52))</f>
        <v>650</v>
      </c>
      <c r="Q52" s="46">
        <f t="shared" si="30"/>
        <v>0</v>
      </c>
      <c r="R52" s="46">
        <f t="shared" si="31"/>
        <v>0</v>
      </c>
      <c r="S52" s="46">
        <f t="shared" si="32"/>
        <v>0</v>
      </c>
      <c r="T52" s="46">
        <f t="shared" si="33"/>
        <v>650</v>
      </c>
      <c r="U52" s="46">
        <f t="shared" si="34"/>
        <v>650</v>
      </c>
      <c r="V52" s="46">
        <f t="shared" si="35"/>
        <v>650</v>
      </c>
    </row>
    <row r="53" spans="1:22" ht="15.6">
      <c r="A53" s="44">
        <v>41</v>
      </c>
      <c r="B53" s="45">
        <f ca="1">EDATE(Debts!$S$13,A53-1)</f>
        <v>47543</v>
      </c>
      <c r="C53" s="46">
        <v>0</v>
      </c>
      <c r="D53" s="46">
        <f t="shared" si="19"/>
        <v>0</v>
      </c>
      <c r="E53" s="46">
        <f t="shared" si="20"/>
        <v>0</v>
      </c>
      <c r="F53" s="46">
        <f t="shared" si="18"/>
        <v>0</v>
      </c>
      <c r="G53" s="46">
        <f t="shared" si="21"/>
        <v>0</v>
      </c>
      <c r="H53" s="46">
        <f t="shared" si="22"/>
        <v>0</v>
      </c>
      <c r="I53" s="47">
        <f t="shared" si="23"/>
        <v>0</v>
      </c>
      <c r="J53" s="46">
        <f t="shared" si="24"/>
        <v>0</v>
      </c>
      <c r="K53" s="46">
        <f t="shared" si="25"/>
        <v>0</v>
      </c>
      <c r="L53" s="47">
        <f t="shared" si="26"/>
        <v>0</v>
      </c>
      <c r="M53" s="46">
        <f t="shared" si="27"/>
        <v>0</v>
      </c>
      <c r="N53" s="46">
        <f t="shared" si="28"/>
        <v>0</v>
      </c>
      <c r="O53" s="47">
        <f t="shared" si="29"/>
        <v>0</v>
      </c>
      <c r="P53" s="46">
        <f>MAX(0,Debts!$S$12+C53-SUM(Q53,R53,S53))</f>
        <v>650</v>
      </c>
      <c r="Q53" s="46">
        <f t="shared" si="30"/>
        <v>0</v>
      </c>
      <c r="R53" s="46">
        <f t="shared" si="31"/>
        <v>0</v>
      </c>
      <c r="S53" s="46">
        <f t="shared" si="32"/>
        <v>0</v>
      </c>
      <c r="T53" s="46">
        <f t="shared" si="33"/>
        <v>650</v>
      </c>
      <c r="U53" s="46">
        <f t="shared" si="34"/>
        <v>650</v>
      </c>
      <c r="V53" s="46">
        <f t="shared" si="35"/>
        <v>650</v>
      </c>
    </row>
    <row r="54" spans="1:22" ht="15.6">
      <c r="A54" s="44">
        <v>42</v>
      </c>
      <c r="B54" s="45">
        <f ca="1">EDATE(Debts!$S$13,A54-1)</f>
        <v>47574</v>
      </c>
      <c r="C54" s="46">
        <v>0</v>
      </c>
      <c r="D54" s="46">
        <f t="shared" si="19"/>
        <v>0</v>
      </c>
      <c r="E54" s="46">
        <f t="shared" si="20"/>
        <v>0</v>
      </c>
      <c r="F54" s="46">
        <f t="shared" si="18"/>
        <v>0</v>
      </c>
      <c r="G54" s="46">
        <f t="shared" si="21"/>
        <v>0</v>
      </c>
      <c r="H54" s="46">
        <f t="shared" si="22"/>
        <v>0</v>
      </c>
      <c r="I54" s="47">
        <f t="shared" si="23"/>
        <v>0</v>
      </c>
      <c r="J54" s="46">
        <f t="shared" si="24"/>
        <v>0</v>
      </c>
      <c r="K54" s="46">
        <f t="shared" si="25"/>
        <v>0</v>
      </c>
      <c r="L54" s="47">
        <f t="shared" si="26"/>
        <v>0</v>
      </c>
      <c r="M54" s="46">
        <f t="shared" si="27"/>
        <v>0</v>
      </c>
      <c r="N54" s="46">
        <f t="shared" si="28"/>
        <v>0</v>
      </c>
      <c r="O54" s="47">
        <f t="shared" si="29"/>
        <v>0</v>
      </c>
      <c r="P54" s="46">
        <f>MAX(0,Debts!$S$12+C54-SUM(Q54,R54,S54))</f>
        <v>650</v>
      </c>
      <c r="Q54" s="46">
        <f t="shared" si="30"/>
        <v>0</v>
      </c>
      <c r="R54" s="46">
        <f t="shared" si="31"/>
        <v>0</v>
      </c>
      <c r="S54" s="46">
        <f t="shared" si="32"/>
        <v>0</v>
      </c>
      <c r="T54" s="46">
        <f t="shared" si="33"/>
        <v>650</v>
      </c>
      <c r="U54" s="46">
        <f t="shared" si="34"/>
        <v>650</v>
      </c>
      <c r="V54" s="46">
        <f t="shared" si="35"/>
        <v>650</v>
      </c>
    </row>
    <row r="55" spans="1:22" ht="15.6">
      <c r="A55" s="44">
        <v>43</v>
      </c>
      <c r="B55" s="45">
        <f ca="1">EDATE(Debts!$S$13,A55-1)</f>
        <v>47604</v>
      </c>
      <c r="C55" s="46">
        <v>0</v>
      </c>
      <c r="D55" s="46">
        <f t="shared" si="19"/>
        <v>0</v>
      </c>
      <c r="E55" s="46">
        <f t="shared" si="20"/>
        <v>0</v>
      </c>
      <c r="F55" s="46">
        <f t="shared" si="18"/>
        <v>0</v>
      </c>
      <c r="G55" s="46">
        <f t="shared" si="21"/>
        <v>0</v>
      </c>
      <c r="H55" s="46">
        <f t="shared" si="22"/>
        <v>0</v>
      </c>
      <c r="I55" s="47">
        <f t="shared" si="23"/>
        <v>0</v>
      </c>
      <c r="J55" s="46">
        <f t="shared" si="24"/>
        <v>0</v>
      </c>
      <c r="K55" s="46">
        <f t="shared" si="25"/>
        <v>0</v>
      </c>
      <c r="L55" s="47">
        <f t="shared" si="26"/>
        <v>0</v>
      </c>
      <c r="M55" s="46">
        <f t="shared" si="27"/>
        <v>0</v>
      </c>
      <c r="N55" s="46">
        <f t="shared" si="28"/>
        <v>0</v>
      </c>
      <c r="O55" s="47">
        <f t="shared" si="29"/>
        <v>0</v>
      </c>
      <c r="P55" s="46">
        <f>MAX(0,Debts!$S$12+C55-SUM(Q55,R55,S55))</f>
        <v>650</v>
      </c>
      <c r="Q55" s="46">
        <f t="shared" si="30"/>
        <v>0</v>
      </c>
      <c r="R55" s="46">
        <f t="shared" si="31"/>
        <v>0</v>
      </c>
      <c r="S55" s="46">
        <f t="shared" si="32"/>
        <v>0</v>
      </c>
      <c r="T55" s="46">
        <f t="shared" si="33"/>
        <v>650</v>
      </c>
      <c r="U55" s="46">
        <f t="shared" si="34"/>
        <v>650</v>
      </c>
      <c r="V55" s="46">
        <f t="shared" si="35"/>
        <v>650</v>
      </c>
    </row>
    <row r="56" spans="1:22" ht="15.6">
      <c r="A56" s="44">
        <v>44</v>
      </c>
      <c r="B56" s="45">
        <f ca="1">EDATE(Debts!$S$13,A56-1)</f>
        <v>47635</v>
      </c>
      <c r="C56" s="46">
        <v>0</v>
      </c>
      <c r="D56" s="46">
        <f t="shared" si="19"/>
        <v>0</v>
      </c>
      <c r="E56" s="46">
        <f t="shared" si="20"/>
        <v>0</v>
      </c>
      <c r="F56" s="46">
        <f t="shared" si="18"/>
        <v>0</v>
      </c>
      <c r="G56" s="46">
        <f t="shared" si="21"/>
        <v>0</v>
      </c>
      <c r="H56" s="46">
        <f t="shared" si="22"/>
        <v>0</v>
      </c>
      <c r="I56" s="47">
        <f t="shared" si="23"/>
        <v>0</v>
      </c>
      <c r="J56" s="46">
        <f t="shared" si="24"/>
        <v>0</v>
      </c>
      <c r="K56" s="46">
        <f t="shared" si="25"/>
        <v>0</v>
      </c>
      <c r="L56" s="47">
        <f t="shared" si="26"/>
        <v>0</v>
      </c>
      <c r="M56" s="46">
        <f t="shared" si="27"/>
        <v>0</v>
      </c>
      <c r="N56" s="46">
        <f t="shared" si="28"/>
        <v>0</v>
      </c>
      <c r="O56" s="47">
        <f t="shared" si="29"/>
        <v>0</v>
      </c>
      <c r="P56" s="46">
        <f>MAX(0,Debts!$S$12+C56-SUM(Q56,R56,S56))</f>
        <v>650</v>
      </c>
      <c r="Q56" s="46">
        <f t="shared" si="30"/>
        <v>0</v>
      </c>
      <c r="R56" s="46">
        <f t="shared" si="31"/>
        <v>0</v>
      </c>
      <c r="S56" s="46">
        <f t="shared" si="32"/>
        <v>0</v>
      </c>
      <c r="T56" s="46">
        <f t="shared" si="33"/>
        <v>650</v>
      </c>
      <c r="U56" s="46">
        <f t="shared" si="34"/>
        <v>650</v>
      </c>
      <c r="V56" s="46">
        <f t="shared" si="35"/>
        <v>650</v>
      </c>
    </row>
    <row r="57" spans="1:22" ht="15.6">
      <c r="A57" s="44">
        <v>45</v>
      </c>
      <c r="B57" s="45">
        <f ca="1">EDATE(Debts!$S$13,A57-1)</f>
        <v>47665</v>
      </c>
      <c r="C57" s="46">
        <v>0</v>
      </c>
      <c r="D57" s="46">
        <f t="shared" si="19"/>
        <v>0</v>
      </c>
      <c r="E57" s="46">
        <f t="shared" si="20"/>
        <v>0</v>
      </c>
      <c r="F57" s="46">
        <f t="shared" si="18"/>
        <v>0</v>
      </c>
      <c r="G57" s="46">
        <f t="shared" si="21"/>
        <v>0</v>
      </c>
      <c r="H57" s="46">
        <f t="shared" si="22"/>
        <v>0</v>
      </c>
      <c r="I57" s="47">
        <f t="shared" si="23"/>
        <v>0</v>
      </c>
      <c r="J57" s="46">
        <f t="shared" si="24"/>
        <v>0</v>
      </c>
      <c r="K57" s="46">
        <f t="shared" si="25"/>
        <v>0</v>
      </c>
      <c r="L57" s="47">
        <f t="shared" si="26"/>
        <v>0</v>
      </c>
      <c r="M57" s="46">
        <f t="shared" si="27"/>
        <v>0</v>
      </c>
      <c r="N57" s="46">
        <f t="shared" si="28"/>
        <v>0</v>
      </c>
      <c r="O57" s="47">
        <f t="shared" si="29"/>
        <v>0</v>
      </c>
      <c r="P57" s="46">
        <f>MAX(0,Debts!$S$12+C57-SUM(Q57,R57,S57))</f>
        <v>650</v>
      </c>
      <c r="Q57" s="46">
        <f t="shared" si="30"/>
        <v>0</v>
      </c>
      <c r="R57" s="46">
        <f t="shared" si="31"/>
        <v>0</v>
      </c>
      <c r="S57" s="46">
        <f t="shared" si="32"/>
        <v>0</v>
      </c>
      <c r="T57" s="46">
        <f t="shared" si="33"/>
        <v>650</v>
      </c>
      <c r="U57" s="46">
        <f t="shared" si="34"/>
        <v>650</v>
      </c>
      <c r="V57" s="46">
        <f t="shared" si="35"/>
        <v>650</v>
      </c>
    </row>
    <row r="58" spans="1:22" ht="15.6">
      <c r="A58" s="44">
        <v>46</v>
      </c>
      <c r="B58" s="45">
        <f ca="1">EDATE(Debts!$S$13,A58-1)</f>
        <v>47696</v>
      </c>
      <c r="C58" s="46">
        <v>0</v>
      </c>
      <c r="D58" s="46">
        <f t="shared" si="19"/>
        <v>0</v>
      </c>
      <c r="E58" s="46">
        <f t="shared" si="20"/>
        <v>0</v>
      </c>
      <c r="F58" s="46">
        <f t="shared" si="18"/>
        <v>0</v>
      </c>
      <c r="G58" s="46">
        <f t="shared" si="21"/>
        <v>0</v>
      </c>
      <c r="H58" s="46">
        <f t="shared" si="22"/>
        <v>0</v>
      </c>
      <c r="I58" s="47">
        <f t="shared" si="23"/>
        <v>0</v>
      </c>
      <c r="J58" s="46">
        <f t="shared" si="24"/>
        <v>0</v>
      </c>
      <c r="K58" s="46">
        <f t="shared" si="25"/>
        <v>0</v>
      </c>
      <c r="L58" s="47">
        <f t="shared" si="26"/>
        <v>0</v>
      </c>
      <c r="M58" s="46">
        <f t="shared" si="27"/>
        <v>0</v>
      </c>
      <c r="N58" s="46">
        <f t="shared" si="28"/>
        <v>0</v>
      </c>
      <c r="O58" s="47">
        <f t="shared" si="29"/>
        <v>0</v>
      </c>
      <c r="P58" s="46">
        <f>MAX(0,Debts!$S$12+C58-SUM(Q58,R58,S58))</f>
        <v>650</v>
      </c>
      <c r="Q58" s="46">
        <f t="shared" si="30"/>
        <v>0</v>
      </c>
      <c r="R58" s="46">
        <f t="shared" si="31"/>
        <v>0</v>
      </c>
      <c r="S58" s="46">
        <f t="shared" si="32"/>
        <v>0</v>
      </c>
      <c r="T58" s="46">
        <f t="shared" si="33"/>
        <v>650</v>
      </c>
      <c r="U58" s="46">
        <f t="shared" si="34"/>
        <v>650</v>
      </c>
      <c r="V58" s="46">
        <f t="shared" si="35"/>
        <v>650</v>
      </c>
    </row>
    <row r="59" spans="1:22" ht="15.6">
      <c r="A59" s="44">
        <v>47</v>
      </c>
      <c r="B59" s="45">
        <f ca="1">EDATE(Debts!$S$13,A59-1)</f>
        <v>47727</v>
      </c>
      <c r="C59" s="46">
        <v>0</v>
      </c>
      <c r="D59" s="46">
        <f t="shared" si="19"/>
        <v>0</v>
      </c>
      <c r="E59" s="46">
        <f t="shared" si="20"/>
        <v>0</v>
      </c>
      <c r="F59" s="46">
        <f t="shared" si="18"/>
        <v>0</v>
      </c>
      <c r="G59" s="46">
        <f t="shared" si="21"/>
        <v>0</v>
      </c>
      <c r="H59" s="46">
        <f t="shared" si="22"/>
        <v>0</v>
      </c>
      <c r="I59" s="47">
        <f t="shared" si="23"/>
        <v>0</v>
      </c>
      <c r="J59" s="46">
        <f t="shared" si="24"/>
        <v>0</v>
      </c>
      <c r="K59" s="46">
        <f t="shared" si="25"/>
        <v>0</v>
      </c>
      <c r="L59" s="47">
        <f t="shared" si="26"/>
        <v>0</v>
      </c>
      <c r="M59" s="46">
        <f t="shared" si="27"/>
        <v>0</v>
      </c>
      <c r="N59" s="46">
        <f t="shared" si="28"/>
        <v>0</v>
      </c>
      <c r="O59" s="47">
        <f t="shared" si="29"/>
        <v>0</v>
      </c>
      <c r="P59" s="46">
        <f>MAX(0,Debts!$S$12+C59-SUM(Q59,R59,S59))</f>
        <v>650</v>
      </c>
      <c r="Q59" s="46">
        <f t="shared" si="30"/>
        <v>0</v>
      </c>
      <c r="R59" s="46">
        <f t="shared" si="31"/>
        <v>0</v>
      </c>
      <c r="S59" s="46">
        <f t="shared" si="32"/>
        <v>0</v>
      </c>
      <c r="T59" s="46">
        <f t="shared" si="33"/>
        <v>650</v>
      </c>
      <c r="U59" s="46">
        <f t="shared" si="34"/>
        <v>650</v>
      </c>
      <c r="V59" s="46">
        <f t="shared" si="35"/>
        <v>650</v>
      </c>
    </row>
    <row r="60" spans="1:22" ht="15.6">
      <c r="A60" s="44">
        <v>48</v>
      </c>
      <c r="B60" s="45">
        <f ca="1">EDATE(Debts!$S$13,A60-1)</f>
        <v>47757</v>
      </c>
      <c r="C60" s="46">
        <v>0</v>
      </c>
      <c r="D60" s="46">
        <f t="shared" si="19"/>
        <v>0</v>
      </c>
      <c r="E60" s="46">
        <f t="shared" si="20"/>
        <v>0</v>
      </c>
      <c r="F60" s="46">
        <f t="shared" si="18"/>
        <v>0</v>
      </c>
      <c r="G60" s="46">
        <f t="shared" si="21"/>
        <v>0</v>
      </c>
      <c r="H60" s="46">
        <f t="shared" si="22"/>
        <v>0</v>
      </c>
      <c r="I60" s="47">
        <f t="shared" si="23"/>
        <v>0</v>
      </c>
      <c r="J60" s="46">
        <f t="shared" si="24"/>
        <v>0</v>
      </c>
      <c r="K60" s="46">
        <f t="shared" si="25"/>
        <v>0</v>
      </c>
      <c r="L60" s="47">
        <f t="shared" si="26"/>
        <v>0</v>
      </c>
      <c r="M60" s="46">
        <f t="shared" si="27"/>
        <v>0</v>
      </c>
      <c r="N60" s="46">
        <f t="shared" si="28"/>
        <v>0</v>
      </c>
      <c r="O60" s="47">
        <f t="shared" si="29"/>
        <v>0</v>
      </c>
      <c r="P60" s="46">
        <f>MAX(0,Debts!$S$12+C60-SUM(Q60,R60,S60))</f>
        <v>650</v>
      </c>
      <c r="Q60" s="46">
        <f t="shared" si="30"/>
        <v>0</v>
      </c>
      <c r="R60" s="46">
        <f t="shared" si="31"/>
        <v>0</v>
      </c>
      <c r="S60" s="46">
        <f t="shared" si="32"/>
        <v>0</v>
      </c>
      <c r="T60" s="46">
        <f t="shared" si="33"/>
        <v>650</v>
      </c>
      <c r="U60" s="46">
        <f t="shared" si="34"/>
        <v>650</v>
      </c>
      <c r="V60" s="46">
        <f t="shared" si="35"/>
        <v>650</v>
      </c>
    </row>
    <row r="61" spans="1:22" ht="15.6">
      <c r="A61" s="44">
        <v>49</v>
      </c>
      <c r="B61" s="45">
        <f ca="1">EDATE(Debts!$S$13,A61-1)</f>
        <v>47788</v>
      </c>
      <c r="C61" s="46">
        <v>0</v>
      </c>
      <c r="D61" s="46">
        <f t="shared" si="19"/>
        <v>0</v>
      </c>
      <c r="E61" s="46">
        <f t="shared" si="20"/>
        <v>0</v>
      </c>
      <c r="F61" s="46">
        <f t="shared" si="18"/>
        <v>0</v>
      </c>
      <c r="G61" s="46">
        <f t="shared" si="21"/>
        <v>0</v>
      </c>
      <c r="H61" s="46">
        <f t="shared" si="22"/>
        <v>0</v>
      </c>
      <c r="I61" s="47">
        <f t="shared" si="23"/>
        <v>0</v>
      </c>
      <c r="J61" s="46">
        <f t="shared" si="24"/>
        <v>0</v>
      </c>
      <c r="K61" s="46">
        <f t="shared" si="25"/>
        <v>0</v>
      </c>
      <c r="L61" s="47">
        <f t="shared" si="26"/>
        <v>0</v>
      </c>
      <c r="M61" s="46">
        <f t="shared" si="27"/>
        <v>0</v>
      </c>
      <c r="N61" s="46">
        <f t="shared" si="28"/>
        <v>0</v>
      </c>
      <c r="O61" s="47">
        <f t="shared" si="29"/>
        <v>0</v>
      </c>
      <c r="P61" s="46">
        <f>MAX(0,Debts!$S$12+C61-SUM(Q61,R61,S61))</f>
        <v>650</v>
      </c>
      <c r="Q61" s="46">
        <f t="shared" si="30"/>
        <v>0</v>
      </c>
      <c r="R61" s="46">
        <f t="shared" si="31"/>
        <v>0</v>
      </c>
      <c r="S61" s="46">
        <f t="shared" si="32"/>
        <v>0</v>
      </c>
      <c r="T61" s="46">
        <f t="shared" si="33"/>
        <v>650</v>
      </c>
      <c r="U61" s="46">
        <f t="shared" si="34"/>
        <v>650</v>
      </c>
      <c r="V61" s="46">
        <f t="shared" si="35"/>
        <v>650</v>
      </c>
    </row>
    <row r="62" spans="1:22" ht="15.6">
      <c r="A62" s="44">
        <v>50</v>
      </c>
      <c r="B62" s="45">
        <f ca="1">EDATE(Debts!$S$13,A62-1)</f>
        <v>47818</v>
      </c>
      <c r="C62" s="46">
        <v>0</v>
      </c>
      <c r="D62" s="46">
        <f t="shared" si="19"/>
        <v>0</v>
      </c>
      <c r="E62" s="46">
        <f t="shared" si="20"/>
        <v>0</v>
      </c>
      <c r="F62" s="46">
        <f t="shared" si="18"/>
        <v>0</v>
      </c>
      <c r="G62" s="46">
        <f t="shared" si="21"/>
        <v>0</v>
      </c>
      <c r="H62" s="46">
        <f t="shared" si="22"/>
        <v>0</v>
      </c>
      <c r="I62" s="47">
        <f t="shared" si="23"/>
        <v>0</v>
      </c>
      <c r="J62" s="46">
        <f t="shared" si="24"/>
        <v>0</v>
      </c>
      <c r="K62" s="46">
        <f t="shared" si="25"/>
        <v>0</v>
      </c>
      <c r="L62" s="47">
        <f t="shared" si="26"/>
        <v>0</v>
      </c>
      <c r="M62" s="46">
        <f t="shared" si="27"/>
        <v>0</v>
      </c>
      <c r="N62" s="46">
        <f t="shared" si="28"/>
        <v>0</v>
      </c>
      <c r="O62" s="47">
        <f t="shared" si="29"/>
        <v>0</v>
      </c>
      <c r="P62" s="46">
        <f>MAX(0,Debts!$S$12+C62-SUM(Q62,R62,S62))</f>
        <v>650</v>
      </c>
      <c r="Q62" s="46">
        <f t="shared" si="30"/>
        <v>0</v>
      </c>
      <c r="R62" s="46">
        <f t="shared" si="31"/>
        <v>0</v>
      </c>
      <c r="S62" s="46">
        <f t="shared" si="32"/>
        <v>0</v>
      </c>
      <c r="T62" s="46">
        <f t="shared" si="33"/>
        <v>650</v>
      </c>
      <c r="U62" s="46">
        <f t="shared" si="34"/>
        <v>650</v>
      </c>
      <c r="V62" s="46">
        <f t="shared" si="35"/>
        <v>650</v>
      </c>
    </row>
    <row r="63" spans="1:22" ht="15.6">
      <c r="A63" s="44">
        <v>51</v>
      </c>
      <c r="B63" s="45">
        <f ca="1">EDATE(Debts!$S$13,A63-1)</f>
        <v>47849</v>
      </c>
      <c r="C63" s="46">
        <v>0</v>
      </c>
      <c r="D63" s="46">
        <f t="shared" si="19"/>
        <v>0</v>
      </c>
      <c r="E63" s="46">
        <f t="shared" si="20"/>
        <v>0</v>
      </c>
      <c r="F63" s="46">
        <f t="shared" si="18"/>
        <v>0</v>
      </c>
      <c r="G63" s="46">
        <f t="shared" si="21"/>
        <v>0</v>
      </c>
      <c r="H63" s="46">
        <f t="shared" si="22"/>
        <v>0</v>
      </c>
      <c r="I63" s="47">
        <f t="shared" si="23"/>
        <v>0</v>
      </c>
      <c r="J63" s="46">
        <f t="shared" si="24"/>
        <v>0</v>
      </c>
      <c r="K63" s="46">
        <f t="shared" si="25"/>
        <v>0</v>
      </c>
      <c r="L63" s="47">
        <f t="shared" si="26"/>
        <v>0</v>
      </c>
      <c r="M63" s="46">
        <f t="shared" si="27"/>
        <v>0</v>
      </c>
      <c r="N63" s="46">
        <f t="shared" si="28"/>
        <v>0</v>
      </c>
      <c r="O63" s="47">
        <f t="shared" si="29"/>
        <v>0</v>
      </c>
      <c r="P63" s="46">
        <f>MAX(0,Debts!$S$12+C63-SUM(Q63,R63,S63))</f>
        <v>650</v>
      </c>
      <c r="Q63" s="46">
        <f t="shared" si="30"/>
        <v>0</v>
      </c>
      <c r="R63" s="46">
        <f t="shared" si="31"/>
        <v>0</v>
      </c>
      <c r="S63" s="46">
        <f t="shared" si="32"/>
        <v>0</v>
      </c>
      <c r="T63" s="46">
        <f t="shared" si="33"/>
        <v>650</v>
      </c>
      <c r="U63" s="46">
        <f t="shared" si="34"/>
        <v>650</v>
      </c>
      <c r="V63" s="46">
        <f t="shared" si="35"/>
        <v>650</v>
      </c>
    </row>
    <row r="64" spans="1:22" ht="15.6">
      <c r="A64" s="44">
        <v>52</v>
      </c>
      <c r="B64" s="45">
        <f ca="1">EDATE(Debts!$S$13,A64-1)</f>
        <v>47880</v>
      </c>
      <c r="C64" s="46">
        <v>0</v>
      </c>
      <c r="D64" s="46">
        <f t="shared" si="19"/>
        <v>0</v>
      </c>
      <c r="E64" s="46">
        <f t="shared" si="20"/>
        <v>0</v>
      </c>
      <c r="F64" s="46">
        <f t="shared" si="18"/>
        <v>0</v>
      </c>
      <c r="G64" s="46">
        <f t="shared" si="21"/>
        <v>0</v>
      </c>
      <c r="H64" s="46">
        <f t="shared" si="22"/>
        <v>0</v>
      </c>
      <c r="I64" s="47">
        <f t="shared" si="23"/>
        <v>0</v>
      </c>
      <c r="J64" s="46">
        <f t="shared" si="24"/>
        <v>0</v>
      </c>
      <c r="K64" s="46">
        <f t="shared" si="25"/>
        <v>0</v>
      </c>
      <c r="L64" s="47">
        <f t="shared" si="26"/>
        <v>0</v>
      </c>
      <c r="M64" s="46">
        <f t="shared" si="27"/>
        <v>0</v>
      </c>
      <c r="N64" s="46">
        <f t="shared" si="28"/>
        <v>0</v>
      </c>
      <c r="O64" s="47">
        <f t="shared" si="29"/>
        <v>0</v>
      </c>
      <c r="P64" s="46">
        <f>MAX(0,Debts!$S$12+C64-SUM(Q64,R64,S64))</f>
        <v>650</v>
      </c>
      <c r="Q64" s="46">
        <f t="shared" si="30"/>
        <v>0</v>
      </c>
      <c r="R64" s="46">
        <f t="shared" si="31"/>
        <v>0</v>
      </c>
      <c r="S64" s="46">
        <f t="shared" si="32"/>
        <v>0</v>
      </c>
      <c r="T64" s="46">
        <f t="shared" si="33"/>
        <v>650</v>
      </c>
      <c r="U64" s="46">
        <f t="shared" si="34"/>
        <v>650</v>
      </c>
      <c r="V64" s="46">
        <f t="shared" si="35"/>
        <v>650</v>
      </c>
    </row>
    <row r="65" spans="1:22" ht="15.6">
      <c r="A65" s="44">
        <v>53</v>
      </c>
      <c r="B65" s="45">
        <f ca="1">EDATE(Debts!$S$13,A65-1)</f>
        <v>47908</v>
      </c>
      <c r="C65" s="46">
        <v>0</v>
      </c>
      <c r="D65" s="46">
        <f t="shared" si="19"/>
        <v>0</v>
      </c>
      <c r="E65" s="46">
        <f t="shared" si="20"/>
        <v>0</v>
      </c>
      <c r="F65" s="46">
        <f t="shared" si="18"/>
        <v>0</v>
      </c>
      <c r="G65" s="46">
        <f t="shared" si="21"/>
        <v>0</v>
      </c>
      <c r="H65" s="46">
        <f t="shared" si="22"/>
        <v>0</v>
      </c>
      <c r="I65" s="47">
        <f t="shared" si="23"/>
        <v>0</v>
      </c>
      <c r="J65" s="46">
        <f t="shared" si="24"/>
        <v>0</v>
      </c>
      <c r="K65" s="46">
        <f t="shared" si="25"/>
        <v>0</v>
      </c>
      <c r="L65" s="47">
        <f t="shared" si="26"/>
        <v>0</v>
      </c>
      <c r="M65" s="46">
        <f t="shared" si="27"/>
        <v>0</v>
      </c>
      <c r="N65" s="46">
        <f t="shared" si="28"/>
        <v>0</v>
      </c>
      <c r="O65" s="47">
        <f t="shared" si="29"/>
        <v>0</v>
      </c>
      <c r="P65" s="46">
        <f>MAX(0,Debts!$S$12+C65-SUM(Q65,R65,S65))</f>
        <v>650</v>
      </c>
      <c r="Q65" s="46">
        <f t="shared" si="30"/>
        <v>0</v>
      </c>
      <c r="R65" s="46">
        <f t="shared" si="31"/>
        <v>0</v>
      </c>
      <c r="S65" s="46">
        <f t="shared" si="32"/>
        <v>0</v>
      </c>
      <c r="T65" s="46">
        <f t="shared" si="33"/>
        <v>650</v>
      </c>
      <c r="U65" s="46">
        <f t="shared" si="34"/>
        <v>650</v>
      </c>
      <c r="V65" s="46">
        <f t="shared" si="35"/>
        <v>650</v>
      </c>
    </row>
    <row r="66" spans="1:22" ht="15.6">
      <c r="A66" s="44">
        <v>54</v>
      </c>
      <c r="B66" s="45">
        <f ca="1">EDATE(Debts!$S$13,A66-1)</f>
        <v>47939</v>
      </c>
      <c r="C66" s="46">
        <v>0</v>
      </c>
      <c r="D66" s="46">
        <f t="shared" si="19"/>
        <v>0</v>
      </c>
      <c r="E66" s="46">
        <f t="shared" si="20"/>
        <v>0</v>
      </c>
      <c r="F66" s="46">
        <f t="shared" si="18"/>
        <v>0</v>
      </c>
      <c r="G66" s="46">
        <f t="shared" si="21"/>
        <v>0</v>
      </c>
      <c r="H66" s="46">
        <f t="shared" si="22"/>
        <v>0</v>
      </c>
      <c r="I66" s="47">
        <f t="shared" si="23"/>
        <v>0</v>
      </c>
      <c r="J66" s="46">
        <f t="shared" si="24"/>
        <v>0</v>
      </c>
      <c r="K66" s="46">
        <f t="shared" si="25"/>
        <v>0</v>
      </c>
      <c r="L66" s="47">
        <f t="shared" si="26"/>
        <v>0</v>
      </c>
      <c r="M66" s="46">
        <f t="shared" si="27"/>
        <v>0</v>
      </c>
      <c r="N66" s="46">
        <f t="shared" si="28"/>
        <v>0</v>
      </c>
      <c r="O66" s="47">
        <f t="shared" si="29"/>
        <v>0</v>
      </c>
      <c r="P66" s="46">
        <f>MAX(0,Debts!$S$12+C66-SUM(Q66,R66,S66))</f>
        <v>650</v>
      </c>
      <c r="Q66" s="46">
        <f t="shared" si="30"/>
        <v>0</v>
      </c>
      <c r="R66" s="46">
        <f t="shared" si="31"/>
        <v>0</v>
      </c>
      <c r="S66" s="46">
        <f t="shared" si="32"/>
        <v>0</v>
      </c>
      <c r="T66" s="46">
        <f t="shared" si="33"/>
        <v>650</v>
      </c>
      <c r="U66" s="46">
        <f t="shared" si="34"/>
        <v>650</v>
      </c>
      <c r="V66" s="46">
        <f t="shared" si="35"/>
        <v>650</v>
      </c>
    </row>
    <row r="67" spans="1:22" ht="15.6">
      <c r="A67" s="44">
        <v>55</v>
      </c>
      <c r="B67" s="45">
        <f ca="1">EDATE(Debts!$S$13,A67-1)</f>
        <v>47969</v>
      </c>
      <c r="C67" s="46">
        <v>0</v>
      </c>
      <c r="D67" s="46">
        <f t="shared" si="19"/>
        <v>0</v>
      </c>
      <c r="E67" s="46">
        <f t="shared" si="20"/>
        <v>0</v>
      </c>
      <c r="F67" s="46">
        <f t="shared" si="18"/>
        <v>0</v>
      </c>
      <c r="G67" s="46">
        <f t="shared" si="21"/>
        <v>0</v>
      </c>
      <c r="H67" s="46">
        <f t="shared" si="22"/>
        <v>0</v>
      </c>
      <c r="I67" s="47">
        <f t="shared" si="23"/>
        <v>0</v>
      </c>
      <c r="J67" s="46">
        <f t="shared" si="24"/>
        <v>0</v>
      </c>
      <c r="K67" s="46">
        <f t="shared" si="25"/>
        <v>0</v>
      </c>
      <c r="L67" s="47">
        <f t="shared" si="26"/>
        <v>0</v>
      </c>
      <c r="M67" s="46">
        <f t="shared" si="27"/>
        <v>0</v>
      </c>
      <c r="N67" s="46">
        <f t="shared" si="28"/>
        <v>0</v>
      </c>
      <c r="O67" s="47">
        <f t="shared" si="29"/>
        <v>0</v>
      </c>
      <c r="P67" s="46">
        <f>MAX(0,Debts!$S$12+C67-SUM(Q67,R67,S67))</f>
        <v>650</v>
      </c>
      <c r="Q67" s="46">
        <f t="shared" si="30"/>
        <v>0</v>
      </c>
      <c r="R67" s="46">
        <f t="shared" si="31"/>
        <v>0</v>
      </c>
      <c r="S67" s="46">
        <f t="shared" si="32"/>
        <v>0</v>
      </c>
      <c r="T67" s="46">
        <f t="shared" si="33"/>
        <v>650</v>
      </c>
      <c r="U67" s="46">
        <f t="shared" si="34"/>
        <v>650</v>
      </c>
      <c r="V67" s="46">
        <f t="shared" si="35"/>
        <v>650</v>
      </c>
    </row>
    <row r="68" spans="1:22" ht="15.6">
      <c r="A68" s="44">
        <v>56</v>
      </c>
      <c r="B68" s="45">
        <f ca="1">EDATE(Debts!$S$13,A68-1)</f>
        <v>48000</v>
      </c>
      <c r="C68" s="46">
        <v>0</v>
      </c>
      <c r="D68" s="46">
        <f t="shared" si="19"/>
        <v>0</v>
      </c>
      <c r="E68" s="46">
        <f t="shared" si="20"/>
        <v>0</v>
      </c>
      <c r="F68" s="46">
        <f t="shared" si="18"/>
        <v>0</v>
      </c>
      <c r="G68" s="46">
        <f t="shared" si="21"/>
        <v>0</v>
      </c>
      <c r="H68" s="46">
        <f t="shared" si="22"/>
        <v>0</v>
      </c>
      <c r="I68" s="47">
        <f t="shared" si="23"/>
        <v>0</v>
      </c>
      <c r="J68" s="46">
        <f t="shared" si="24"/>
        <v>0</v>
      </c>
      <c r="K68" s="46">
        <f t="shared" si="25"/>
        <v>0</v>
      </c>
      <c r="L68" s="47">
        <f t="shared" si="26"/>
        <v>0</v>
      </c>
      <c r="M68" s="46">
        <f t="shared" si="27"/>
        <v>0</v>
      </c>
      <c r="N68" s="46">
        <f t="shared" si="28"/>
        <v>0</v>
      </c>
      <c r="O68" s="47">
        <f t="shared" si="29"/>
        <v>0</v>
      </c>
      <c r="P68" s="46">
        <f>MAX(0,Debts!$S$12+C68-SUM(Q68,R68,S68))</f>
        <v>650</v>
      </c>
      <c r="Q68" s="46">
        <f t="shared" si="30"/>
        <v>0</v>
      </c>
      <c r="R68" s="46">
        <f t="shared" si="31"/>
        <v>0</v>
      </c>
      <c r="S68" s="46">
        <f t="shared" si="32"/>
        <v>0</v>
      </c>
      <c r="T68" s="46">
        <f t="shared" si="33"/>
        <v>650</v>
      </c>
      <c r="U68" s="46">
        <f t="shared" si="34"/>
        <v>650</v>
      </c>
      <c r="V68" s="46">
        <f t="shared" si="35"/>
        <v>650</v>
      </c>
    </row>
    <row r="69" spans="1:22" ht="15.6">
      <c r="A69" s="44">
        <v>57</v>
      </c>
      <c r="B69" s="45">
        <f ca="1">EDATE(Debts!$S$13,A69-1)</f>
        <v>48030</v>
      </c>
      <c r="C69" s="46">
        <v>0</v>
      </c>
      <c r="D69" s="46">
        <f t="shared" si="19"/>
        <v>0</v>
      </c>
      <c r="E69" s="46">
        <f t="shared" si="20"/>
        <v>0</v>
      </c>
      <c r="F69" s="46">
        <f t="shared" si="18"/>
        <v>0</v>
      </c>
      <c r="G69" s="46">
        <f t="shared" si="21"/>
        <v>0</v>
      </c>
      <c r="H69" s="46">
        <f t="shared" si="22"/>
        <v>0</v>
      </c>
      <c r="I69" s="47">
        <f t="shared" si="23"/>
        <v>0</v>
      </c>
      <c r="J69" s="46">
        <f t="shared" si="24"/>
        <v>0</v>
      </c>
      <c r="K69" s="46">
        <f t="shared" si="25"/>
        <v>0</v>
      </c>
      <c r="L69" s="47">
        <f t="shared" si="26"/>
        <v>0</v>
      </c>
      <c r="M69" s="46">
        <f t="shared" si="27"/>
        <v>0</v>
      </c>
      <c r="N69" s="46">
        <f t="shared" si="28"/>
        <v>0</v>
      </c>
      <c r="O69" s="47">
        <f t="shared" si="29"/>
        <v>0</v>
      </c>
      <c r="P69" s="46">
        <f>MAX(0,Debts!$S$12+C69-SUM(Q69,R69,S69))</f>
        <v>650</v>
      </c>
      <c r="Q69" s="46">
        <f t="shared" si="30"/>
        <v>0</v>
      </c>
      <c r="R69" s="46">
        <f t="shared" si="31"/>
        <v>0</v>
      </c>
      <c r="S69" s="46">
        <f t="shared" si="32"/>
        <v>0</v>
      </c>
      <c r="T69" s="46">
        <f t="shared" si="33"/>
        <v>650</v>
      </c>
      <c r="U69" s="46">
        <f t="shared" si="34"/>
        <v>650</v>
      </c>
      <c r="V69" s="46">
        <f t="shared" si="35"/>
        <v>650</v>
      </c>
    </row>
    <row r="70" spans="1:22" ht="15.6">
      <c r="A70" s="44">
        <v>58</v>
      </c>
      <c r="B70" s="45">
        <f ca="1">EDATE(Debts!$S$13,A70-1)</f>
        <v>48061</v>
      </c>
      <c r="C70" s="46">
        <v>0</v>
      </c>
      <c r="D70" s="46">
        <f t="shared" si="19"/>
        <v>0</v>
      </c>
      <c r="E70" s="46">
        <f t="shared" si="20"/>
        <v>0</v>
      </c>
      <c r="F70" s="46">
        <f t="shared" si="18"/>
        <v>0</v>
      </c>
      <c r="G70" s="46">
        <f t="shared" si="21"/>
        <v>0</v>
      </c>
      <c r="H70" s="46">
        <f t="shared" si="22"/>
        <v>0</v>
      </c>
      <c r="I70" s="47">
        <f t="shared" si="23"/>
        <v>0</v>
      </c>
      <c r="J70" s="46">
        <f t="shared" si="24"/>
        <v>0</v>
      </c>
      <c r="K70" s="46">
        <f t="shared" si="25"/>
        <v>0</v>
      </c>
      <c r="L70" s="47">
        <f t="shared" si="26"/>
        <v>0</v>
      </c>
      <c r="M70" s="46">
        <f t="shared" si="27"/>
        <v>0</v>
      </c>
      <c r="N70" s="46">
        <f t="shared" si="28"/>
        <v>0</v>
      </c>
      <c r="O70" s="47">
        <f t="shared" si="29"/>
        <v>0</v>
      </c>
      <c r="P70" s="46">
        <f>MAX(0,Debts!$S$12+C70-SUM(Q70,R70,S70))</f>
        <v>650</v>
      </c>
      <c r="Q70" s="46">
        <f t="shared" si="30"/>
        <v>0</v>
      </c>
      <c r="R70" s="46">
        <f t="shared" si="31"/>
        <v>0</v>
      </c>
      <c r="S70" s="46">
        <f t="shared" si="32"/>
        <v>0</v>
      </c>
      <c r="T70" s="46">
        <f t="shared" si="33"/>
        <v>650</v>
      </c>
      <c r="U70" s="46">
        <f t="shared" si="34"/>
        <v>650</v>
      </c>
      <c r="V70" s="46">
        <f t="shared" si="35"/>
        <v>650</v>
      </c>
    </row>
    <row r="71" spans="1:22" ht="15.6">
      <c r="A71" s="44">
        <v>59</v>
      </c>
      <c r="B71" s="45">
        <f ca="1">EDATE(Debts!$S$13,A71-1)</f>
        <v>48092</v>
      </c>
      <c r="C71" s="46">
        <v>0</v>
      </c>
      <c r="D71" s="46">
        <f t="shared" si="19"/>
        <v>0</v>
      </c>
      <c r="E71" s="46">
        <f t="shared" si="20"/>
        <v>0</v>
      </c>
      <c r="F71" s="46">
        <f t="shared" si="18"/>
        <v>0</v>
      </c>
      <c r="G71" s="46">
        <f t="shared" si="21"/>
        <v>0</v>
      </c>
      <c r="H71" s="46">
        <f t="shared" si="22"/>
        <v>0</v>
      </c>
      <c r="I71" s="47">
        <f t="shared" si="23"/>
        <v>0</v>
      </c>
      <c r="J71" s="46">
        <f t="shared" si="24"/>
        <v>0</v>
      </c>
      <c r="K71" s="46">
        <f t="shared" si="25"/>
        <v>0</v>
      </c>
      <c r="L71" s="47">
        <f t="shared" si="26"/>
        <v>0</v>
      </c>
      <c r="M71" s="46">
        <f t="shared" si="27"/>
        <v>0</v>
      </c>
      <c r="N71" s="46">
        <f t="shared" si="28"/>
        <v>0</v>
      </c>
      <c r="O71" s="47">
        <f t="shared" si="29"/>
        <v>0</v>
      </c>
      <c r="P71" s="46">
        <f>MAX(0,Debts!$S$12+C71-SUM(Q71,R71,S71))</f>
        <v>650</v>
      </c>
      <c r="Q71" s="46">
        <f t="shared" si="30"/>
        <v>0</v>
      </c>
      <c r="R71" s="46">
        <f t="shared" si="31"/>
        <v>0</v>
      </c>
      <c r="S71" s="46">
        <f t="shared" si="32"/>
        <v>0</v>
      </c>
      <c r="T71" s="46">
        <f t="shared" si="33"/>
        <v>650</v>
      </c>
      <c r="U71" s="46">
        <f t="shared" si="34"/>
        <v>650</v>
      </c>
      <c r="V71" s="46">
        <f t="shared" si="35"/>
        <v>650</v>
      </c>
    </row>
    <row r="72" spans="1:22" ht="15.6">
      <c r="A72" s="44">
        <v>60</v>
      </c>
      <c r="B72" s="45">
        <f ca="1">EDATE(Debts!$S$13,A72-1)</f>
        <v>48122</v>
      </c>
      <c r="C72" s="46">
        <v>0</v>
      </c>
      <c r="D72" s="46">
        <f t="shared" si="19"/>
        <v>0</v>
      </c>
      <c r="E72" s="46">
        <f t="shared" si="20"/>
        <v>0</v>
      </c>
      <c r="F72" s="46">
        <f t="shared" si="18"/>
        <v>0</v>
      </c>
      <c r="G72" s="46">
        <f t="shared" si="21"/>
        <v>0</v>
      </c>
      <c r="H72" s="46">
        <f t="shared" si="22"/>
        <v>0</v>
      </c>
      <c r="I72" s="47">
        <f t="shared" si="23"/>
        <v>0</v>
      </c>
      <c r="J72" s="46">
        <f t="shared" si="24"/>
        <v>0</v>
      </c>
      <c r="K72" s="46">
        <f t="shared" si="25"/>
        <v>0</v>
      </c>
      <c r="L72" s="47">
        <f t="shared" si="26"/>
        <v>0</v>
      </c>
      <c r="M72" s="46">
        <f t="shared" si="27"/>
        <v>0</v>
      </c>
      <c r="N72" s="46">
        <f t="shared" si="28"/>
        <v>0</v>
      </c>
      <c r="O72" s="47">
        <f t="shared" si="29"/>
        <v>0</v>
      </c>
      <c r="P72" s="46">
        <f>MAX(0,Debts!$S$12+C72-SUM(Q72,R72,S72))</f>
        <v>650</v>
      </c>
      <c r="Q72" s="46">
        <f t="shared" si="30"/>
        <v>0</v>
      </c>
      <c r="R72" s="46">
        <f t="shared" si="31"/>
        <v>0</v>
      </c>
      <c r="S72" s="46">
        <f t="shared" si="32"/>
        <v>0</v>
      </c>
      <c r="T72" s="46">
        <f t="shared" si="33"/>
        <v>650</v>
      </c>
      <c r="U72" s="46">
        <f t="shared" si="34"/>
        <v>650</v>
      </c>
      <c r="V72" s="46">
        <f t="shared" si="35"/>
        <v>650</v>
      </c>
    </row>
    <row r="73" spans="1:22" ht="15.6">
      <c r="A73" s="44">
        <v>61</v>
      </c>
      <c r="B73" s="45">
        <f ca="1">EDATE(Debts!$S$13,A73-1)</f>
        <v>48153</v>
      </c>
      <c r="C73" s="46">
        <v>0</v>
      </c>
      <c r="D73" s="46">
        <f t="shared" si="19"/>
        <v>0</v>
      </c>
      <c r="E73" s="46">
        <f t="shared" si="20"/>
        <v>0</v>
      </c>
      <c r="F73" s="46">
        <f t="shared" si="18"/>
        <v>0</v>
      </c>
      <c r="G73" s="46">
        <f t="shared" si="21"/>
        <v>0</v>
      </c>
      <c r="H73" s="46">
        <f t="shared" si="22"/>
        <v>0</v>
      </c>
      <c r="I73" s="47">
        <f t="shared" si="23"/>
        <v>0</v>
      </c>
      <c r="J73" s="46">
        <f t="shared" si="24"/>
        <v>0</v>
      </c>
      <c r="K73" s="46">
        <f t="shared" si="25"/>
        <v>0</v>
      </c>
      <c r="L73" s="47">
        <f t="shared" si="26"/>
        <v>0</v>
      </c>
      <c r="M73" s="46">
        <f t="shared" si="27"/>
        <v>0</v>
      </c>
      <c r="N73" s="46">
        <f t="shared" si="28"/>
        <v>0</v>
      </c>
      <c r="O73" s="47">
        <f t="shared" si="29"/>
        <v>0</v>
      </c>
      <c r="P73" s="46">
        <f>MAX(0,Debts!$S$12+C73-SUM(Q73,R73,S73))</f>
        <v>650</v>
      </c>
      <c r="Q73" s="46">
        <f t="shared" si="30"/>
        <v>0</v>
      </c>
      <c r="R73" s="46">
        <f t="shared" si="31"/>
        <v>0</v>
      </c>
      <c r="S73" s="46">
        <f t="shared" si="32"/>
        <v>0</v>
      </c>
      <c r="T73" s="46">
        <f t="shared" si="33"/>
        <v>650</v>
      </c>
      <c r="U73" s="46">
        <f t="shared" si="34"/>
        <v>650</v>
      </c>
      <c r="V73" s="46">
        <f t="shared" si="35"/>
        <v>650</v>
      </c>
    </row>
    <row r="74" spans="1:22" ht="15.6">
      <c r="A74" s="44">
        <v>62</v>
      </c>
      <c r="B74" s="45">
        <f ca="1">EDATE(Debts!$S$13,A74-1)</f>
        <v>48183</v>
      </c>
      <c r="C74" s="46">
        <v>0</v>
      </c>
      <c r="D74" s="46">
        <f t="shared" si="19"/>
        <v>0</v>
      </c>
      <c r="E74" s="46">
        <f t="shared" si="20"/>
        <v>0</v>
      </c>
      <c r="F74" s="46">
        <f t="shared" si="18"/>
        <v>0</v>
      </c>
      <c r="G74" s="46">
        <f t="shared" si="21"/>
        <v>0</v>
      </c>
      <c r="H74" s="46">
        <f t="shared" si="22"/>
        <v>0</v>
      </c>
      <c r="I74" s="47">
        <f t="shared" si="23"/>
        <v>0</v>
      </c>
      <c r="J74" s="46">
        <f t="shared" si="24"/>
        <v>0</v>
      </c>
      <c r="K74" s="46">
        <f t="shared" si="25"/>
        <v>0</v>
      </c>
      <c r="L74" s="47">
        <f t="shared" si="26"/>
        <v>0</v>
      </c>
      <c r="M74" s="46">
        <f t="shared" si="27"/>
        <v>0</v>
      </c>
      <c r="N74" s="46">
        <f t="shared" si="28"/>
        <v>0</v>
      </c>
      <c r="O74" s="47">
        <f t="shared" si="29"/>
        <v>0</v>
      </c>
      <c r="P74" s="46">
        <f>MAX(0,Debts!$S$12+C74-SUM(Q74,R74,S74))</f>
        <v>650</v>
      </c>
      <c r="Q74" s="46">
        <f t="shared" si="30"/>
        <v>0</v>
      </c>
      <c r="R74" s="46">
        <f t="shared" si="31"/>
        <v>0</v>
      </c>
      <c r="S74" s="46">
        <f t="shared" si="32"/>
        <v>0</v>
      </c>
      <c r="T74" s="46">
        <f t="shared" si="33"/>
        <v>650</v>
      </c>
      <c r="U74" s="46">
        <f t="shared" si="34"/>
        <v>650</v>
      </c>
      <c r="V74" s="46">
        <f t="shared" si="35"/>
        <v>650</v>
      </c>
    </row>
    <row r="75" spans="1:22" ht="15.6">
      <c r="A75" s="44">
        <v>63</v>
      </c>
      <c r="B75" s="45">
        <f ca="1">EDATE(Debts!$S$13,A75-1)</f>
        <v>48214</v>
      </c>
      <c r="C75" s="46">
        <v>0</v>
      </c>
      <c r="D75" s="46">
        <f t="shared" si="19"/>
        <v>0</v>
      </c>
      <c r="E75" s="46">
        <f t="shared" si="20"/>
        <v>0</v>
      </c>
      <c r="F75" s="46">
        <f t="shared" si="18"/>
        <v>0</v>
      </c>
      <c r="G75" s="46">
        <f t="shared" si="21"/>
        <v>0</v>
      </c>
      <c r="H75" s="46">
        <f t="shared" si="22"/>
        <v>0</v>
      </c>
      <c r="I75" s="47">
        <f t="shared" si="23"/>
        <v>0</v>
      </c>
      <c r="J75" s="46">
        <f t="shared" si="24"/>
        <v>0</v>
      </c>
      <c r="K75" s="46">
        <f t="shared" si="25"/>
        <v>0</v>
      </c>
      <c r="L75" s="47">
        <f t="shared" si="26"/>
        <v>0</v>
      </c>
      <c r="M75" s="46">
        <f t="shared" si="27"/>
        <v>0</v>
      </c>
      <c r="N75" s="46">
        <f t="shared" si="28"/>
        <v>0</v>
      </c>
      <c r="O75" s="47">
        <f t="shared" si="29"/>
        <v>0</v>
      </c>
      <c r="P75" s="46">
        <f>MAX(0,Debts!$S$12+C75-SUM(Q75,R75,S75))</f>
        <v>650</v>
      </c>
      <c r="Q75" s="46">
        <f t="shared" si="30"/>
        <v>0</v>
      </c>
      <c r="R75" s="46">
        <f t="shared" si="31"/>
        <v>0</v>
      </c>
      <c r="S75" s="46">
        <f t="shared" si="32"/>
        <v>0</v>
      </c>
      <c r="T75" s="46">
        <f t="shared" si="33"/>
        <v>650</v>
      </c>
      <c r="U75" s="46">
        <f t="shared" si="34"/>
        <v>650</v>
      </c>
      <c r="V75" s="46">
        <f t="shared" si="35"/>
        <v>650</v>
      </c>
    </row>
    <row r="76" spans="1:22" ht="15.6">
      <c r="A76" s="44">
        <v>64</v>
      </c>
      <c r="B76" s="45">
        <f ca="1">EDATE(Debts!$S$13,A76-1)</f>
        <v>48245</v>
      </c>
      <c r="C76" s="46">
        <v>0</v>
      </c>
      <c r="D76" s="46">
        <f t="shared" si="19"/>
        <v>0</v>
      </c>
      <c r="E76" s="46">
        <f t="shared" si="20"/>
        <v>0</v>
      </c>
      <c r="F76" s="46">
        <f t="shared" ref="F76:F107" si="36">SUMIF($G$11:$O$11,"Balance",G76:O76)</f>
        <v>0</v>
      </c>
      <c r="G76" s="46">
        <f t="shared" si="21"/>
        <v>0</v>
      </c>
      <c r="H76" s="46">
        <f t="shared" si="22"/>
        <v>0</v>
      </c>
      <c r="I76" s="47">
        <f t="shared" si="23"/>
        <v>0</v>
      </c>
      <c r="J76" s="46">
        <f t="shared" si="24"/>
        <v>0</v>
      </c>
      <c r="K76" s="46">
        <f t="shared" si="25"/>
        <v>0</v>
      </c>
      <c r="L76" s="47">
        <f t="shared" si="26"/>
        <v>0</v>
      </c>
      <c r="M76" s="46">
        <f t="shared" si="27"/>
        <v>0</v>
      </c>
      <c r="N76" s="46">
        <f t="shared" si="28"/>
        <v>0</v>
      </c>
      <c r="O76" s="47">
        <f t="shared" si="29"/>
        <v>0</v>
      </c>
      <c r="P76" s="46">
        <f>MAX(0,Debts!$S$12+C76-SUM(Q76,R76,S76))</f>
        <v>650</v>
      </c>
      <c r="Q76" s="46">
        <f t="shared" si="30"/>
        <v>0</v>
      </c>
      <c r="R76" s="46">
        <f t="shared" si="31"/>
        <v>0</v>
      </c>
      <c r="S76" s="46">
        <f t="shared" si="32"/>
        <v>0</v>
      </c>
      <c r="T76" s="46">
        <f t="shared" si="33"/>
        <v>650</v>
      </c>
      <c r="U76" s="46">
        <f t="shared" si="34"/>
        <v>650</v>
      </c>
      <c r="V76" s="46">
        <f t="shared" si="35"/>
        <v>650</v>
      </c>
    </row>
    <row r="77" spans="1:22" ht="15.6">
      <c r="A77" s="44">
        <v>65</v>
      </c>
      <c r="B77" s="45">
        <f ca="1">EDATE(Debts!$S$13,A77-1)</f>
        <v>48274</v>
      </c>
      <c r="C77" s="46">
        <v>0</v>
      </c>
      <c r="D77" s="46">
        <f t="shared" ref="D77:D108" si="37">SUMIF($G$11:$O$11,"Payment",G77:O77)</f>
        <v>0</v>
      </c>
      <c r="E77" s="46">
        <f t="shared" ref="E77:E108" si="38">SUMIF($G$11:$O$11,"Interest",G77:O77)</f>
        <v>0</v>
      </c>
      <c r="F77" s="46">
        <f t="shared" si="36"/>
        <v>0</v>
      </c>
      <c r="G77" s="46">
        <f t="shared" ref="G77:G108" si="39">ROUND(Q77+MIN(I76+H77-Q77,P77),2)</f>
        <v>0</v>
      </c>
      <c r="H77" s="46">
        <f t="shared" ref="H77:H108" si="40">ROUND(I76*G$7/1200,2)</f>
        <v>0</v>
      </c>
      <c r="I77" s="47">
        <f t="shared" ref="I77:I108" si="41">ROUND(I76+H77-G77,2)</f>
        <v>0</v>
      </c>
      <c r="J77" s="46">
        <f t="shared" ref="J77:J108" si="42">ROUND(R77+MIN(L76+K77-R77,T77),2)</f>
        <v>0</v>
      </c>
      <c r="K77" s="46">
        <f t="shared" ref="K77:K108" si="43">ROUND(L76*J$7/1200,2)</f>
        <v>0</v>
      </c>
      <c r="L77" s="47">
        <f t="shared" ref="L77:L108" si="44">ROUND(L76+K77-J77,2)</f>
        <v>0</v>
      </c>
      <c r="M77" s="46">
        <f t="shared" ref="M77:M108" si="45">ROUND(S77+MIN(O76+N77-S77,U77),2)</f>
        <v>0</v>
      </c>
      <c r="N77" s="46">
        <f t="shared" ref="N77:N108" si="46">ROUND(O76*M$7/1200,2)</f>
        <v>0</v>
      </c>
      <c r="O77" s="47">
        <f t="shared" ref="O77:O108" si="47">ROUND(O76+N77-M77,2)</f>
        <v>0</v>
      </c>
      <c r="P77" s="46">
        <f>MAX(0,Debts!$S$12+C77-SUM(Q77,R77,S77))</f>
        <v>650</v>
      </c>
      <c r="Q77" s="46">
        <f t="shared" ref="Q77:Q108" si="48">MIN(G$8,I76+H77)</f>
        <v>0</v>
      </c>
      <c r="R77" s="46">
        <f t="shared" ref="R77:R108" si="49">MIN(J$8,L76+K77)</f>
        <v>0</v>
      </c>
      <c r="S77" s="46">
        <f t="shared" ref="S77:S108" si="50">MIN(M$8,O76+N77)</f>
        <v>0</v>
      </c>
      <c r="T77" s="46">
        <f t="shared" ref="T77:T108" si="51">ROUND(P77-(G77-Q77),2)</f>
        <v>650</v>
      </c>
      <c r="U77" s="46">
        <f t="shared" ref="U77:U108" si="52">ROUND(T77-(J77-R77),2)</f>
        <v>650</v>
      </c>
      <c r="V77" s="46">
        <f t="shared" ref="V77:V108" si="53">ROUND(U77-(M77-S77),2)</f>
        <v>650</v>
      </c>
    </row>
    <row r="78" spans="1:22" ht="15.6">
      <c r="A78" s="44">
        <v>66</v>
      </c>
      <c r="B78" s="45">
        <f ca="1">EDATE(Debts!$S$13,A78-1)</f>
        <v>48305</v>
      </c>
      <c r="C78" s="46">
        <v>0</v>
      </c>
      <c r="D78" s="46">
        <f t="shared" si="37"/>
        <v>0</v>
      </c>
      <c r="E78" s="46">
        <f t="shared" si="38"/>
        <v>0</v>
      </c>
      <c r="F78" s="46">
        <f t="shared" si="36"/>
        <v>0</v>
      </c>
      <c r="G78" s="46">
        <f t="shared" si="39"/>
        <v>0</v>
      </c>
      <c r="H78" s="46">
        <f t="shared" si="40"/>
        <v>0</v>
      </c>
      <c r="I78" s="47">
        <f t="shared" si="41"/>
        <v>0</v>
      </c>
      <c r="J78" s="46">
        <f t="shared" si="42"/>
        <v>0</v>
      </c>
      <c r="K78" s="46">
        <f t="shared" si="43"/>
        <v>0</v>
      </c>
      <c r="L78" s="47">
        <f t="shared" si="44"/>
        <v>0</v>
      </c>
      <c r="M78" s="46">
        <f t="shared" si="45"/>
        <v>0</v>
      </c>
      <c r="N78" s="46">
        <f t="shared" si="46"/>
        <v>0</v>
      </c>
      <c r="O78" s="47">
        <f t="shared" si="47"/>
        <v>0</v>
      </c>
      <c r="P78" s="46">
        <f>MAX(0,Debts!$S$12+C78-SUM(Q78,R78,S78))</f>
        <v>650</v>
      </c>
      <c r="Q78" s="46">
        <f t="shared" si="48"/>
        <v>0</v>
      </c>
      <c r="R78" s="46">
        <f t="shared" si="49"/>
        <v>0</v>
      </c>
      <c r="S78" s="46">
        <f t="shared" si="50"/>
        <v>0</v>
      </c>
      <c r="T78" s="46">
        <f t="shared" si="51"/>
        <v>650</v>
      </c>
      <c r="U78" s="46">
        <f t="shared" si="52"/>
        <v>650</v>
      </c>
      <c r="V78" s="46">
        <f t="shared" si="53"/>
        <v>650</v>
      </c>
    </row>
    <row r="79" spans="1:22" ht="15.6">
      <c r="A79" s="44">
        <v>67</v>
      </c>
      <c r="B79" s="45">
        <f ca="1">EDATE(Debts!$S$13,A79-1)</f>
        <v>48335</v>
      </c>
      <c r="C79" s="46">
        <v>0</v>
      </c>
      <c r="D79" s="46">
        <f t="shared" si="37"/>
        <v>0</v>
      </c>
      <c r="E79" s="46">
        <f t="shared" si="38"/>
        <v>0</v>
      </c>
      <c r="F79" s="46">
        <f t="shared" si="36"/>
        <v>0</v>
      </c>
      <c r="G79" s="46">
        <f t="shared" si="39"/>
        <v>0</v>
      </c>
      <c r="H79" s="46">
        <f t="shared" si="40"/>
        <v>0</v>
      </c>
      <c r="I79" s="47">
        <f t="shared" si="41"/>
        <v>0</v>
      </c>
      <c r="J79" s="46">
        <f t="shared" si="42"/>
        <v>0</v>
      </c>
      <c r="K79" s="46">
        <f t="shared" si="43"/>
        <v>0</v>
      </c>
      <c r="L79" s="47">
        <f t="shared" si="44"/>
        <v>0</v>
      </c>
      <c r="M79" s="46">
        <f t="shared" si="45"/>
        <v>0</v>
      </c>
      <c r="N79" s="46">
        <f t="shared" si="46"/>
        <v>0</v>
      </c>
      <c r="O79" s="47">
        <f t="shared" si="47"/>
        <v>0</v>
      </c>
      <c r="P79" s="46">
        <f>MAX(0,Debts!$S$12+C79-SUM(Q79,R79,S79))</f>
        <v>650</v>
      </c>
      <c r="Q79" s="46">
        <f t="shared" si="48"/>
        <v>0</v>
      </c>
      <c r="R79" s="46">
        <f t="shared" si="49"/>
        <v>0</v>
      </c>
      <c r="S79" s="46">
        <f t="shared" si="50"/>
        <v>0</v>
      </c>
      <c r="T79" s="46">
        <f t="shared" si="51"/>
        <v>650</v>
      </c>
      <c r="U79" s="46">
        <f t="shared" si="52"/>
        <v>650</v>
      </c>
      <c r="V79" s="46">
        <f t="shared" si="53"/>
        <v>650</v>
      </c>
    </row>
    <row r="80" spans="1:22" ht="15.6">
      <c r="A80" s="44">
        <v>68</v>
      </c>
      <c r="B80" s="45">
        <f ca="1">EDATE(Debts!$S$13,A80-1)</f>
        <v>48366</v>
      </c>
      <c r="C80" s="46">
        <v>0</v>
      </c>
      <c r="D80" s="46">
        <f t="shared" si="37"/>
        <v>0</v>
      </c>
      <c r="E80" s="46">
        <f t="shared" si="38"/>
        <v>0</v>
      </c>
      <c r="F80" s="46">
        <f t="shared" si="36"/>
        <v>0</v>
      </c>
      <c r="G80" s="46">
        <f t="shared" si="39"/>
        <v>0</v>
      </c>
      <c r="H80" s="46">
        <f t="shared" si="40"/>
        <v>0</v>
      </c>
      <c r="I80" s="47">
        <f t="shared" si="41"/>
        <v>0</v>
      </c>
      <c r="J80" s="46">
        <f t="shared" si="42"/>
        <v>0</v>
      </c>
      <c r="K80" s="46">
        <f t="shared" si="43"/>
        <v>0</v>
      </c>
      <c r="L80" s="47">
        <f t="shared" si="44"/>
        <v>0</v>
      </c>
      <c r="M80" s="46">
        <f t="shared" si="45"/>
        <v>0</v>
      </c>
      <c r="N80" s="46">
        <f t="shared" si="46"/>
        <v>0</v>
      </c>
      <c r="O80" s="47">
        <f t="shared" si="47"/>
        <v>0</v>
      </c>
      <c r="P80" s="46">
        <f>MAX(0,Debts!$S$12+C80-SUM(Q80,R80,S80))</f>
        <v>650</v>
      </c>
      <c r="Q80" s="46">
        <f t="shared" si="48"/>
        <v>0</v>
      </c>
      <c r="R80" s="46">
        <f t="shared" si="49"/>
        <v>0</v>
      </c>
      <c r="S80" s="46">
        <f t="shared" si="50"/>
        <v>0</v>
      </c>
      <c r="T80" s="46">
        <f t="shared" si="51"/>
        <v>650</v>
      </c>
      <c r="U80" s="46">
        <f t="shared" si="52"/>
        <v>650</v>
      </c>
      <c r="V80" s="46">
        <f t="shared" si="53"/>
        <v>650</v>
      </c>
    </row>
    <row r="81" spans="1:22" ht="15.6">
      <c r="A81" s="44">
        <v>69</v>
      </c>
      <c r="B81" s="45">
        <f ca="1">EDATE(Debts!$S$13,A81-1)</f>
        <v>48396</v>
      </c>
      <c r="C81" s="46">
        <v>0</v>
      </c>
      <c r="D81" s="46">
        <f t="shared" si="37"/>
        <v>0</v>
      </c>
      <c r="E81" s="46">
        <f t="shared" si="38"/>
        <v>0</v>
      </c>
      <c r="F81" s="46">
        <f t="shared" si="36"/>
        <v>0</v>
      </c>
      <c r="G81" s="46">
        <f t="shared" si="39"/>
        <v>0</v>
      </c>
      <c r="H81" s="46">
        <f t="shared" si="40"/>
        <v>0</v>
      </c>
      <c r="I81" s="47">
        <f t="shared" si="41"/>
        <v>0</v>
      </c>
      <c r="J81" s="46">
        <f t="shared" si="42"/>
        <v>0</v>
      </c>
      <c r="K81" s="46">
        <f t="shared" si="43"/>
        <v>0</v>
      </c>
      <c r="L81" s="47">
        <f t="shared" si="44"/>
        <v>0</v>
      </c>
      <c r="M81" s="46">
        <f t="shared" si="45"/>
        <v>0</v>
      </c>
      <c r="N81" s="46">
        <f t="shared" si="46"/>
        <v>0</v>
      </c>
      <c r="O81" s="47">
        <f t="shared" si="47"/>
        <v>0</v>
      </c>
      <c r="P81" s="46">
        <f>MAX(0,Debts!$S$12+C81-SUM(Q81,R81,S81))</f>
        <v>650</v>
      </c>
      <c r="Q81" s="46">
        <f t="shared" si="48"/>
        <v>0</v>
      </c>
      <c r="R81" s="46">
        <f t="shared" si="49"/>
        <v>0</v>
      </c>
      <c r="S81" s="46">
        <f t="shared" si="50"/>
        <v>0</v>
      </c>
      <c r="T81" s="46">
        <f t="shared" si="51"/>
        <v>650</v>
      </c>
      <c r="U81" s="46">
        <f t="shared" si="52"/>
        <v>650</v>
      </c>
      <c r="V81" s="46">
        <f t="shared" si="53"/>
        <v>650</v>
      </c>
    </row>
    <row r="82" spans="1:22" ht="15.6">
      <c r="A82" s="44">
        <v>70</v>
      </c>
      <c r="B82" s="45">
        <f ca="1">EDATE(Debts!$S$13,A82-1)</f>
        <v>48427</v>
      </c>
      <c r="C82" s="46">
        <v>0</v>
      </c>
      <c r="D82" s="46">
        <f t="shared" si="37"/>
        <v>0</v>
      </c>
      <c r="E82" s="46">
        <f t="shared" si="38"/>
        <v>0</v>
      </c>
      <c r="F82" s="46">
        <f t="shared" si="36"/>
        <v>0</v>
      </c>
      <c r="G82" s="46">
        <f t="shared" si="39"/>
        <v>0</v>
      </c>
      <c r="H82" s="46">
        <f t="shared" si="40"/>
        <v>0</v>
      </c>
      <c r="I82" s="47">
        <f t="shared" si="41"/>
        <v>0</v>
      </c>
      <c r="J82" s="46">
        <f t="shared" si="42"/>
        <v>0</v>
      </c>
      <c r="K82" s="46">
        <f t="shared" si="43"/>
        <v>0</v>
      </c>
      <c r="L82" s="47">
        <f t="shared" si="44"/>
        <v>0</v>
      </c>
      <c r="M82" s="46">
        <f t="shared" si="45"/>
        <v>0</v>
      </c>
      <c r="N82" s="46">
        <f t="shared" si="46"/>
        <v>0</v>
      </c>
      <c r="O82" s="47">
        <f t="shared" si="47"/>
        <v>0</v>
      </c>
      <c r="P82" s="46">
        <f>MAX(0,Debts!$S$12+C82-SUM(Q82,R82,S82))</f>
        <v>650</v>
      </c>
      <c r="Q82" s="46">
        <f t="shared" si="48"/>
        <v>0</v>
      </c>
      <c r="R82" s="46">
        <f t="shared" si="49"/>
        <v>0</v>
      </c>
      <c r="S82" s="46">
        <f t="shared" si="50"/>
        <v>0</v>
      </c>
      <c r="T82" s="46">
        <f t="shared" si="51"/>
        <v>650</v>
      </c>
      <c r="U82" s="46">
        <f t="shared" si="52"/>
        <v>650</v>
      </c>
      <c r="V82" s="46">
        <f t="shared" si="53"/>
        <v>650</v>
      </c>
    </row>
    <row r="83" spans="1:22" ht="15.6">
      <c r="A83" s="44">
        <v>71</v>
      </c>
      <c r="B83" s="45">
        <f ca="1">EDATE(Debts!$S$13,A83-1)</f>
        <v>48458</v>
      </c>
      <c r="C83" s="46">
        <v>0</v>
      </c>
      <c r="D83" s="46">
        <f t="shared" si="37"/>
        <v>0</v>
      </c>
      <c r="E83" s="46">
        <f t="shared" si="38"/>
        <v>0</v>
      </c>
      <c r="F83" s="46">
        <f t="shared" si="36"/>
        <v>0</v>
      </c>
      <c r="G83" s="46">
        <f t="shared" si="39"/>
        <v>0</v>
      </c>
      <c r="H83" s="46">
        <f t="shared" si="40"/>
        <v>0</v>
      </c>
      <c r="I83" s="47">
        <f t="shared" si="41"/>
        <v>0</v>
      </c>
      <c r="J83" s="46">
        <f t="shared" si="42"/>
        <v>0</v>
      </c>
      <c r="K83" s="46">
        <f t="shared" si="43"/>
        <v>0</v>
      </c>
      <c r="L83" s="47">
        <f t="shared" si="44"/>
        <v>0</v>
      </c>
      <c r="M83" s="46">
        <f t="shared" si="45"/>
        <v>0</v>
      </c>
      <c r="N83" s="46">
        <f t="shared" si="46"/>
        <v>0</v>
      </c>
      <c r="O83" s="47">
        <f t="shared" si="47"/>
        <v>0</v>
      </c>
      <c r="P83" s="46">
        <f>MAX(0,Debts!$S$12+C83-SUM(Q83,R83,S83))</f>
        <v>650</v>
      </c>
      <c r="Q83" s="46">
        <f t="shared" si="48"/>
        <v>0</v>
      </c>
      <c r="R83" s="46">
        <f t="shared" si="49"/>
        <v>0</v>
      </c>
      <c r="S83" s="46">
        <f t="shared" si="50"/>
        <v>0</v>
      </c>
      <c r="T83" s="46">
        <f t="shared" si="51"/>
        <v>650</v>
      </c>
      <c r="U83" s="46">
        <f t="shared" si="52"/>
        <v>650</v>
      </c>
      <c r="V83" s="46">
        <f t="shared" si="53"/>
        <v>650</v>
      </c>
    </row>
    <row r="84" spans="1:22" ht="15.6">
      <c r="A84" s="44">
        <v>72</v>
      </c>
      <c r="B84" s="45">
        <f ca="1">EDATE(Debts!$S$13,A84-1)</f>
        <v>48488</v>
      </c>
      <c r="C84" s="46">
        <v>0</v>
      </c>
      <c r="D84" s="46">
        <f t="shared" si="37"/>
        <v>0</v>
      </c>
      <c r="E84" s="46">
        <f t="shared" si="38"/>
        <v>0</v>
      </c>
      <c r="F84" s="46">
        <f t="shared" si="36"/>
        <v>0</v>
      </c>
      <c r="G84" s="46">
        <f t="shared" si="39"/>
        <v>0</v>
      </c>
      <c r="H84" s="46">
        <f t="shared" si="40"/>
        <v>0</v>
      </c>
      <c r="I84" s="47">
        <f t="shared" si="41"/>
        <v>0</v>
      </c>
      <c r="J84" s="46">
        <f t="shared" si="42"/>
        <v>0</v>
      </c>
      <c r="K84" s="46">
        <f t="shared" si="43"/>
        <v>0</v>
      </c>
      <c r="L84" s="47">
        <f t="shared" si="44"/>
        <v>0</v>
      </c>
      <c r="M84" s="46">
        <f t="shared" si="45"/>
        <v>0</v>
      </c>
      <c r="N84" s="46">
        <f t="shared" si="46"/>
        <v>0</v>
      </c>
      <c r="O84" s="47">
        <f t="shared" si="47"/>
        <v>0</v>
      </c>
      <c r="P84" s="46">
        <f>MAX(0,Debts!$S$12+C84-SUM(Q84,R84,S84))</f>
        <v>650</v>
      </c>
      <c r="Q84" s="46">
        <f t="shared" si="48"/>
        <v>0</v>
      </c>
      <c r="R84" s="46">
        <f t="shared" si="49"/>
        <v>0</v>
      </c>
      <c r="S84" s="46">
        <f t="shared" si="50"/>
        <v>0</v>
      </c>
      <c r="T84" s="46">
        <f t="shared" si="51"/>
        <v>650</v>
      </c>
      <c r="U84" s="46">
        <f t="shared" si="52"/>
        <v>650</v>
      </c>
      <c r="V84" s="46">
        <f t="shared" si="53"/>
        <v>650</v>
      </c>
    </row>
    <row r="85" spans="1:22" ht="15.6">
      <c r="A85" s="44">
        <v>73</v>
      </c>
      <c r="B85" s="45">
        <f ca="1">EDATE(Debts!$S$13,A85-1)</f>
        <v>48519</v>
      </c>
      <c r="C85" s="46">
        <v>0</v>
      </c>
      <c r="D85" s="46">
        <f t="shared" si="37"/>
        <v>0</v>
      </c>
      <c r="E85" s="46">
        <f t="shared" si="38"/>
        <v>0</v>
      </c>
      <c r="F85" s="46">
        <f t="shared" si="36"/>
        <v>0</v>
      </c>
      <c r="G85" s="46">
        <f t="shared" si="39"/>
        <v>0</v>
      </c>
      <c r="H85" s="46">
        <f t="shared" si="40"/>
        <v>0</v>
      </c>
      <c r="I85" s="47">
        <f t="shared" si="41"/>
        <v>0</v>
      </c>
      <c r="J85" s="46">
        <f t="shared" si="42"/>
        <v>0</v>
      </c>
      <c r="K85" s="46">
        <f t="shared" si="43"/>
        <v>0</v>
      </c>
      <c r="L85" s="47">
        <f t="shared" si="44"/>
        <v>0</v>
      </c>
      <c r="M85" s="46">
        <f t="shared" si="45"/>
        <v>0</v>
      </c>
      <c r="N85" s="46">
        <f t="shared" si="46"/>
        <v>0</v>
      </c>
      <c r="O85" s="47">
        <f t="shared" si="47"/>
        <v>0</v>
      </c>
      <c r="P85" s="46">
        <f>MAX(0,Debts!$S$12+C85-SUM(Q85,R85,S85))</f>
        <v>650</v>
      </c>
      <c r="Q85" s="46">
        <f t="shared" si="48"/>
        <v>0</v>
      </c>
      <c r="R85" s="46">
        <f t="shared" si="49"/>
        <v>0</v>
      </c>
      <c r="S85" s="46">
        <f t="shared" si="50"/>
        <v>0</v>
      </c>
      <c r="T85" s="46">
        <f t="shared" si="51"/>
        <v>650</v>
      </c>
      <c r="U85" s="46">
        <f t="shared" si="52"/>
        <v>650</v>
      </c>
      <c r="V85" s="46">
        <f t="shared" si="53"/>
        <v>650</v>
      </c>
    </row>
    <row r="86" spans="1:22" ht="15.6">
      <c r="A86" s="44">
        <v>74</v>
      </c>
      <c r="B86" s="45">
        <f ca="1">EDATE(Debts!$S$13,A86-1)</f>
        <v>48549</v>
      </c>
      <c r="C86" s="46">
        <v>0</v>
      </c>
      <c r="D86" s="46">
        <f t="shared" si="37"/>
        <v>0</v>
      </c>
      <c r="E86" s="46">
        <f t="shared" si="38"/>
        <v>0</v>
      </c>
      <c r="F86" s="46">
        <f t="shared" si="36"/>
        <v>0</v>
      </c>
      <c r="G86" s="46">
        <f t="shared" si="39"/>
        <v>0</v>
      </c>
      <c r="H86" s="46">
        <f t="shared" si="40"/>
        <v>0</v>
      </c>
      <c r="I86" s="47">
        <f t="shared" si="41"/>
        <v>0</v>
      </c>
      <c r="J86" s="46">
        <f t="shared" si="42"/>
        <v>0</v>
      </c>
      <c r="K86" s="46">
        <f t="shared" si="43"/>
        <v>0</v>
      </c>
      <c r="L86" s="47">
        <f t="shared" si="44"/>
        <v>0</v>
      </c>
      <c r="M86" s="46">
        <f t="shared" si="45"/>
        <v>0</v>
      </c>
      <c r="N86" s="46">
        <f t="shared" si="46"/>
        <v>0</v>
      </c>
      <c r="O86" s="47">
        <f t="shared" si="47"/>
        <v>0</v>
      </c>
      <c r="P86" s="46">
        <f>MAX(0,Debts!$S$12+C86-SUM(Q86,R86,S86))</f>
        <v>650</v>
      </c>
      <c r="Q86" s="46">
        <f t="shared" si="48"/>
        <v>0</v>
      </c>
      <c r="R86" s="46">
        <f t="shared" si="49"/>
        <v>0</v>
      </c>
      <c r="S86" s="46">
        <f t="shared" si="50"/>
        <v>0</v>
      </c>
      <c r="T86" s="46">
        <f t="shared" si="51"/>
        <v>650</v>
      </c>
      <c r="U86" s="46">
        <f t="shared" si="52"/>
        <v>650</v>
      </c>
      <c r="V86" s="46">
        <f t="shared" si="53"/>
        <v>650</v>
      </c>
    </row>
    <row r="87" spans="1:22" ht="15.6">
      <c r="A87" s="44">
        <v>75</v>
      </c>
      <c r="B87" s="45">
        <f ca="1">EDATE(Debts!$S$13,A87-1)</f>
        <v>48580</v>
      </c>
      <c r="C87" s="46">
        <v>0</v>
      </c>
      <c r="D87" s="46">
        <f t="shared" si="37"/>
        <v>0</v>
      </c>
      <c r="E87" s="46">
        <f t="shared" si="38"/>
        <v>0</v>
      </c>
      <c r="F87" s="46">
        <f t="shared" si="36"/>
        <v>0</v>
      </c>
      <c r="G87" s="46">
        <f t="shared" si="39"/>
        <v>0</v>
      </c>
      <c r="H87" s="46">
        <f t="shared" si="40"/>
        <v>0</v>
      </c>
      <c r="I87" s="47">
        <f t="shared" si="41"/>
        <v>0</v>
      </c>
      <c r="J87" s="46">
        <f t="shared" si="42"/>
        <v>0</v>
      </c>
      <c r="K87" s="46">
        <f t="shared" si="43"/>
        <v>0</v>
      </c>
      <c r="L87" s="47">
        <f t="shared" si="44"/>
        <v>0</v>
      </c>
      <c r="M87" s="46">
        <f t="shared" si="45"/>
        <v>0</v>
      </c>
      <c r="N87" s="46">
        <f t="shared" si="46"/>
        <v>0</v>
      </c>
      <c r="O87" s="47">
        <f t="shared" si="47"/>
        <v>0</v>
      </c>
      <c r="P87" s="46">
        <f>MAX(0,Debts!$S$12+C87-SUM(Q87,R87,S87))</f>
        <v>650</v>
      </c>
      <c r="Q87" s="46">
        <f t="shared" si="48"/>
        <v>0</v>
      </c>
      <c r="R87" s="46">
        <f t="shared" si="49"/>
        <v>0</v>
      </c>
      <c r="S87" s="46">
        <f t="shared" si="50"/>
        <v>0</v>
      </c>
      <c r="T87" s="46">
        <f t="shared" si="51"/>
        <v>650</v>
      </c>
      <c r="U87" s="46">
        <f t="shared" si="52"/>
        <v>650</v>
      </c>
      <c r="V87" s="46">
        <f t="shared" si="53"/>
        <v>650</v>
      </c>
    </row>
    <row r="88" spans="1:22" ht="15.6">
      <c r="A88" s="44">
        <v>76</v>
      </c>
      <c r="B88" s="45">
        <f ca="1">EDATE(Debts!$S$13,A88-1)</f>
        <v>48611</v>
      </c>
      <c r="C88" s="46">
        <v>0</v>
      </c>
      <c r="D88" s="46">
        <f t="shared" si="37"/>
        <v>0</v>
      </c>
      <c r="E88" s="46">
        <f t="shared" si="38"/>
        <v>0</v>
      </c>
      <c r="F88" s="46">
        <f t="shared" si="36"/>
        <v>0</v>
      </c>
      <c r="G88" s="46">
        <f t="shared" si="39"/>
        <v>0</v>
      </c>
      <c r="H88" s="46">
        <f t="shared" si="40"/>
        <v>0</v>
      </c>
      <c r="I88" s="47">
        <f t="shared" si="41"/>
        <v>0</v>
      </c>
      <c r="J88" s="46">
        <f t="shared" si="42"/>
        <v>0</v>
      </c>
      <c r="K88" s="46">
        <f t="shared" si="43"/>
        <v>0</v>
      </c>
      <c r="L88" s="47">
        <f t="shared" si="44"/>
        <v>0</v>
      </c>
      <c r="M88" s="46">
        <f t="shared" si="45"/>
        <v>0</v>
      </c>
      <c r="N88" s="46">
        <f t="shared" si="46"/>
        <v>0</v>
      </c>
      <c r="O88" s="47">
        <f t="shared" si="47"/>
        <v>0</v>
      </c>
      <c r="P88" s="46">
        <f>MAX(0,Debts!$S$12+C88-SUM(Q88,R88,S88))</f>
        <v>650</v>
      </c>
      <c r="Q88" s="46">
        <f t="shared" si="48"/>
        <v>0</v>
      </c>
      <c r="R88" s="46">
        <f t="shared" si="49"/>
        <v>0</v>
      </c>
      <c r="S88" s="46">
        <f t="shared" si="50"/>
        <v>0</v>
      </c>
      <c r="T88" s="46">
        <f t="shared" si="51"/>
        <v>650</v>
      </c>
      <c r="U88" s="46">
        <f t="shared" si="52"/>
        <v>650</v>
      </c>
      <c r="V88" s="46">
        <f t="shared" si="53"/>
        <v>650</v>
      </c>
    </row>
    <row r="89" spans="1:22" ht="15.6">
      <c r="A89" s="44">
        <v>77</v>
      </c>
      <c r="B89" s="45">
        <f ca="1">EDATE(Debts!$S$13,A89-1)</f>
        <v>48639</v>
      </c>
      <c r="C89" s="46">
        <v>0</v>
      </c>
      <c r="D89" s="46">
        <f t="shared" si="37"/>
        <v>0</v>
      </c>
      <c r="E89" s="46">
        <f t="shared" si="38"/>
        <v>0</v>
      </c>
      <c r="F89" s="46">
        <f t="shared" si="36"/>
        <v>0</v>
      </c>
      <c r="G89" s="46">
        <f t="shared" si="39"/>
        <v>0</v>
      </c>
      <c r="H89" s="46">
        <f t="shared" si="40"/>
        <v>0</v>
      </c>
      <c r="I89" s="47">
        <f t="shared" si="41"/>
        <v>0</v>
      </c>
      <c r="J89" s="46">
        <f t="shared" si="42"/>
        <v>0</v>
      </c>
      <c r="K89" s="46">
        <f t="shared" si="43"/>
        <v>0</v>
      </c>
      <c r="L89" s="47">
        <f t="shared" si="44"/>
        <v>0</v>
      </c>
      <c r="M89" s="46">
        <f t="shared" si="45"/>
        <v>0</v>
      </c>
      <c r="N89" s="46">
        <f t="shared" si="46"/>
        <v>0</v>
      </c>
      <c r="O89" s="47">
        <f t="shared" si="47"/>
        <v>0</v>
      </c>
      <c r="P89" s="46">
        <f>MAX(0,Debts!$S$12+C89-SUM(Q89,R89,S89))</f>
        <v>650</v>
      </c>
      <c r="Q89" s="46">
        <f t="shared" si="48"/>
        <v>0</v>
      </c>
      <c r="R89" s="46">
        <f t="shared" si="49"/>
        <v>0</v>
      </c>
      <c r="S89" s="46">
        <f t="shared" si="50"/>
        <v>0</v>
      </c>
      <c r="T89" s="46">
        <f t="shared" si="51"/>
        <v>650</v>
      </c>
      <c r="U89" s="46">
        <f t="shared" si="52"/>
        <v>650</v>
      </c>
      <c r="V89" s="46">
        <f t="shared" si="53"/>
        <v>650</v>
      </c>
    </row>
    <row r="90" spans="1:22" ht="15.6">
      <c r="A90" s="44">
        <v>78</v>
      </c>
      <c r="B90" s="45">
        <f ca="1">EDATE(Debts!$S$13,A90-1)</f>
        <v>48670</v>
      </c>
      <c r="C90" s="46">
        <v>0</v>
      </c>
      <c r="D90" s="46">
        <f t="shared" si="37"/>
        <v>0</v>
      </c>
      <c r="E90" s="46">
        <f t="shared" si="38"/>
        <v>0</v>
      </c>
      <c r="F90" s="46">
        <f t="shared" si="36"/>
        <v>0</v>
      </c>
      <c r="G90" s="46">
        <f t="shared" si="39"/>
        <v>0</v>
      </c>
      <c r="H90" s="46">
        <f t="shared" si="40"/>
        <v>0</v>
      </c>
      <c r="I90" s="47">
        <f t="shared" si="41"/>
        <v>0</v>
      </c>
      <c r="J90" s="46">
        <f t="shared" si="42"/>
        <v>0</v>
      </c>
      <c r="K90" s="46">
        <f t="shared" si="43"/>
        <v>0</v>
      </c>
      <c r="L90" s="47">
        <f t="shared" si="44"/>
        <v>0</v>
      </c>
      <c r="M90" s="46">
        <f t="shared" si="45"/>
        <v>0</v>
      </c>
      <c r="N90" s="46">
        <f t="shared" si="46"/>
        <v>0</v>
      </c>
      <c r="O90" s="47">
        <f t="shared" si="47"/>
        <v>0</v>
      </c>
      <c r="P90" s="46">
        <f>MAX(0,Debts!$S$12+C90-SUM(Q90,R90,S90))</f>
        <v>650</v>
      </c>
      <c r="Q90" s="46">
        <f t="shared" si="48"/>
        <v>0</v>
      </c>
      <c r="R90" s="46">
        <f t="shared" si="49"/>
        <v>0</v>
      </c>
      <c r="S90" s="46">
        <f t="shared" si="50"/>
        <v>0</v>
      </c>
      <c r="T90" s="46">
        <f t="shared" si="51"/>
        <v>650</v>
      </c>
      <c r="U90" s="46">
        <f t="shared" si="52"/>
        <v>650</v>
      </c>
      <c r="V90" s="46">
        <f t="shared" si="53"/>
        <v>650</v>
      </c>
    </row>
    <row r="91" spans="1:22" ht="15.6">
      <c r="A91" s="44">
        <v>79</v>
      </c>
      <c r="B91" s="45">
        <f ca="1">EDATE(Debts!$S$13,A91-1)</f>
        <v>48700</v>
      </c>
      <c r="C91" s="46">
        <v>0</v>
      </c>
      <c r="D91" s="46">
        <f t="shared" si="37"/>
        <v>0</v>
      </c>
      <c r="E91" s="46">
        <f t="shared" si="38"/>
        <v>0</v>
      </c>
      <c r="F91" s="46">
        <f t="shared" si="36"/>
        <v>0</v>
      </c>
      <c r="G91" s="46">
        <f t="shared" si="39"/>
        <v>0</v>
      </c>
      <c r="H91" s="46">
        <f t="shared" si="40"/>
        <v>0</v>
      </c>
      <c r="I91" s="47">
        <f t="shared" si="41"/>
        <v>0</v>
      </c>
      <c r="J91" s="46">
        <f t="shared" si="42"/>
        <v>0</v>
      </c>
      <c r="K91" s="46">
        <f t="shared" si="43"/>
        <v>0</v>
      </c>
      <c r="L91" s="47">
        <f t="shared" si="44"/>
        <v>0</v>
      </c>
      <c r="M91" s="46">
        <f t="shared" si="45"/>
        <v>0</v>
      </c>
      <c r="N91" s="46">
        <f t="shared" si="46"/>
        <v>0</v>
      </c>
      <c r="O91" s="47">
        <f t="shared" si="47"/>
        <v>0</v>
      </c>
      <c r="P91" s="46">
        <f>MAX(0,Debts!$S$12+C91-SUM(Q91,R91,S91))</f>
        <v>650</v>
      </c>
      <c r="Q91" s="46">
        <f t="shared" si="48"/>
        <v>0</v>
      </c>
      <c r="R91" s="46">
        <f t="shared" si="49"/>
        <v>0</v>
      </c>
      <c r="S91" s="46">
        <f t="shared" si="50"/>
        <v>0</v>
      </c>
      <c r="T91" s="46">
        <f t="shared" si="51"/>
        <v>650</v>
      </c>
      <c r="U91" s="46">
        <f t="shared" si="52"/>
        <v>650</v>
      </c>
      <c r="V91" s="46">
        <f t="shared" si="53"/>
        <v>650</v>
      </c>
    </row>
    <row r="92" spans="1:22" ht="15.6">
      <c r="A92" s="44">
        <v>80</v>
      </c>
      <c r="B92" s="45">
        <f ca="1">EDATE(Debts!$S$13,A92-1)</f>
        <v>48731</v>
      </c>
      <c r="C92" s="46">
        <v>0</v>
      </c>
      <c r="D92" s="46">
        <f t="shared" si="37"/>
        <v>0</v>
      </c>
      <c r="E92" s="46">
        <f t="shared" si="38"/>
        <v>0</v>
      </c>
      <c r="F92" s="46">
        <f t="shared" si="36"/>
        <v>0</v>
      </c>
      <c r="G92" s="46">
        <f t="shared" si="39"/>
        <v>0</v>
      </c>
      <c r="H92" s="46">
        <f t="shared" si="40"/>
        <v>0</v>
      </c>
      <c r="I92" s="47">
        <f t="shared" si="41"/>
        <v>0</v>
      </c>
      <c r="J92" s="46">
        <f t="shared" si="42"/>
        <v>0</v>
      </c>
      <c r="K92" s="46">
        <f t="shared" si="43"/>
        <v>0</v>
      </c>
      <c r="L92" s="47">
        <f t="shared" si="44"/>
        <v>0</v>
      </c>
      <c r="M92" s="46">
        <f t="shared" si="45"/>
        <v>0</v>
      </c>
      <c r="N92" s="46">
        <f t="shared" si="46"/>
        <v>0</v>
      </c>
      <c r="O92" s="47">
        <f t="shared" si="47"/>
        <v>0</v>
      </c>
      <c r="P92" s="46">
        <f>MAX(0,Debts!$S$12+C92-SUM(Q92,R92,S92))</f>
        <v>650</v>
      </c>
      <c r="Q92" s="46">
        <f t="shared" si="48"/>
        <v>0</v>
      </c>
      <c r="R92" s="46">
        <f t="shared" si="49"/>
        <v>0</v>
      </c>
      <c r="S92" s="46">
        <f t="shared" si="50"/>
        <v>0</v>
      </c>
      <c r="T92" s="46">
        <f t="shared" si="51"/>
        <v>650</v>
      </c>
      <c r="U92" s="46">
        <f t="shared" si="52"/>
        <v>650</v>
      </c>
      <c r="V92" s="46">
        <f t="shared" si="53"/>
        <v>650</v>
      </c>
    </row>
    <row r="93" spans="1:22" ht="15.6">
      <c r="A93" s="44">
        <v>81</v>
      </c>
      <c r="B93" s="45">
        <f ca="1">EDATE(Debts!$S$13,A93-1)</f>
        <v>48761</v>
      </c>
      <c r="C93" s="46">
        <v>0</v>
      </c>
      <c r="D93" s="46">
        <f t="shared" si="37"/>
        <v>0</v>
      </c>
      <c r="E93" s="46">
        <f t="shared" si="38"/>
        <v>0</v>
      </c>
      <c r="F93" s="46">
        <f t="shared" si="36"/>
        <v>0</v>
      </c>
      <c r="G93" s="46">
        <f t="shared" si="39"/>
        <v>0</v>
      </c>
      <c r="H93" s="46">
        <f t="shared" si="40"/>
        <v>0</v>
      </c>
      <c r="I93" s="47">
        <f t="shared" si="41"/>
        <v>0</v>
      </c>
      <c r="J93" s="46">
        <f t="shared" si="42"/>
        <v>0</v>
      </c>
      <c r="K93" s="46">
        <f t="shared" si="43"/>
        <v>0</v>
      </c>
      <c r="L93" s="47">
        <f t="shared" si="44"/>
        <v>0</v>
      </c>
      <c r="M93" s="46">
        <f t="shared" si="45"/>
        <v>0</v>
      </c>
      <c r="N93" s="46">
        <f t="shared" si="46"/>
        <v>0</v>
      </c>
      <c r="O93" s="47">
        <f t="shared" si="47"/>
        <v>0</v>
      </c>
      <c r="P93" s="46">
        <f>MAX(0,Debts!$S$12+C93-SUM(Q93,R93,S93))</f>
        <v>650</v>
      </c>
      <c r="Q93" s="46">
        <f t="shared" si="48"/>
        <v>0</v>
      </c>
      <c r="R93" s="46">
        <f t="shared" si="49"/>
        <v>0</v>
      </c>
      <c r="S93" s="46">
        <f t="shared" si="50"/>
        <v>0</v>
      </c>
      <c r="T93" s="46">
        <f t="shared" si="51"/>
        <v>650</v>
      </c>
      <c r="U93" s="46">
        <f t="shared" si="52"/>
        <v>650</v>
      </c>
      <c r="V93" s="46">
        <f t="shared" si="53"/>
        <v>650</v>
      </c>
    </row>
    <row r="94" spans="1:22" ht="15.6">
      <c r="A94" s="44">
        <v>82</v>
      </c>
      <c r="B94" s="45">
        <f ca="1">EDATE(Debts!$S$13,A94-1)</f>
        <v>48792</v>
      </c>
      <c r="C94" s="46">
        <v>0</v>
      </c>
      <c r="D94" s="46">
        <f t="shared" si="37"/>
        <v>0</v>
      </c>
      <c r="E94" s="46">
        <f t="shared" si="38"/>
        <v>0</v>
      </c>
      <c r="F94" s="46">
        <f t="shared" si="36"/>
        <v>0</v>
      </c>
      <c r="G94" s="46">
        <f t="shared" si="39"/>
        <v>0</v>
      </c>
      <c r="H94" s="46">
        <f t="shared" si="40"/>
        <v>0</v>
      </c>
      <c r="I94" s="47">
        <f t="shared" si="41"/>
        <v>0</v>
      </c>
      <c r="J94" s="46">
        <f t="shared" si="42"/>
        <v>0</v>
      </c>
      <c r="K94" s="46">
        <f t="shared" si="43"/>
        <v>0</v>
      </c>
      <c r="L94" s="47">
        <f t="shared" si="44"/>
        <v>0</v>
      </c>
      <c r="M94" s="46">
        <f t="shared" si="45"/>
        <v>0</v>
      </c>
      <c r="N94" s="46">
        <f t="shared" si="46"/>
        <v>0</v>
      </c>
      <c r="O94" s="47">
        <f t="shared" si="47"/>
        <v>0</v>
      </c>
      <c r="P94" s="46">
        <f>MAX(0,Debts!$S$12+C94-SUM(Q94,R94,S94))</f>
        <v>650</v>
      </c>
      <c r="Q94" s="46">
        <f t="shared" si="48"/>
        <v>0</v>
      </c>
      <c r="R94" s="46">
        <f t="shared" si="49"/>
        <v>0</v>
      </c>
      <c r="S94" s="46">
        <f t="shared" si="50"/>
        <v>0</v>
      </c>
      <c r="T94" s="46">
        <f t="shared" si="51"/>
        <v>650</v>
      </c>
      <c r="U94" s="46">
        <f t="shared" si="52"/>
        <v>650</v>
      </c>
      <c r="V94" s="46">
        <f t="shared" si="53"/>
        <v>650</v>
      </c>
    </row>
    <row r="95" spans="1:22" ht="15.6">
      <c r="A95" s="44">
        <v>83</v>
      </c>
      <c r="B95" s="45">
        <f ca="1">EDATE(Debts!$S$13,A95-1)</f>
        <v>48823</v>
      </c>
      <c r="C95" s="46">
        <v>0</v>
      </c>
      <c r="D95" s="46">
        <f t="shared" si="37"/>
        <v>0</v>
      </c>
      <c r="E95" s="46">
        <f t="shared" si="38"/>
        <v>0</v>
      </c>
      <c r="F95" s="46">
        <f t="shared" si="36"/>
        <v>0</v>
      </c>
      <c r="G95" s="46">
        <f t="shared" si="39"/>
        <v>0</v>
      </c>
      <c r="H95" s="46">
        <f t="shared" si="40"/>
        <v>0</v>
      </c>
      <c r="I95" s="47">
        <f t="shared" si="41"/>
        <v>0</v>
      </c>
      <c r="J95" s="46">
        <f t="shared" si="42"/>
        <v>0</v>
      </c>
      <c r="K95" s="46">
        <f t="shared" si="43"/>
        <v>0</v>
      </c>
      <c r="L95" s="47">
        <f t="shared" si="44"/>
        <v>0</v>
      </c>
      <c r="M95" s="46">
        <f t="shared" si="45"/>
        <v>0</v>
      </c>
      <c r="N95" s="46">
        <f t="shared" si="46"/>
        <v>0</v>
      </c>
      <c r="O95" s="47">
        <f t="shared" si="47"/>
        <v>0</v>
      </c>
      <c r="P95" s="46">
        <f>MAX(0,Debts!$S$12+C95-SUM(Q95,R95,S95))</f>
        <v>650</v>
      </c>
      <c r="Q95" s="46">
        <f t="shared" si="48"/>
        <v>0</v>
      </c>
      <c r="R95" s="46">
        <f t="shared" si="49"/>
        <v>0</v>
      </c>
      <c r="S95" s="46">
        <f t="shared" si="50"/>
        <v>0</v>
      </c>
      <c r="T95" s="46">
        <f t="shared" si="51"/>
        <v>650</v>
      </c>
      <c r="U95" s="46">
        <f t="shared" si="52"/>
        <v>650</v>
      </c>
      <c r="V95" s="46">
        <f t="shared" si="53"/>
        <v>650</v>
      </c>
    </row>
    <row r="96" spans="1:22" ht="15.6">
      <c r="A96" s="44">
        <v>84</v>
      </c>
      <c r="B96" s="45">
        <f ca="1">EDATE(Debts!$S$13,A96-1)</f>
        <v>48853</v>
      </c>
      <c r="C96" s="46">
        <v>0</v>
      </c>
      <c r="D96" s="46">
        <f t="shared" si="37"/>
        <v>0</v>
      </c>
      <c r="E96" s="46">
        <f t="shared" si="38"/>
        <v>0</v>
      </c>
      <c r="F96" s="46">
        <f t="shared" si="36"/>
        <v>0</v>
      </c>
      <c r="G96" s="46">
        <f t="shared" si="39"/>
        <v>0</v>
      </c>
      <c r="H96" s="46">
        <f t="shared" si="40"/>
        <v>0</v>
      </c>
      <c r="I96" s="47">
        <f t="shared" si="41"/>
        <v>0</v>
      </c>
      <c r="J96" s="46">
        <f t="shared" si="42"/>
        <v>0</v>
      </c>
      <c r="K96" s="46">
        <f t="shared" si="43"/>
        <v>0</v>
      </c>
      <c r="L96" s="47">
        <f t="shared" si="44"/>
        <v>0</v>
      </c>
      <c r="M96" s="46">
        <f t="shared" si="45"/>
        <v>0</v>
      </c>
      <c r="N96" s="46">
        <f t="shared" si="46"/>
        <v>0</v>
      </c>
      <c r="O96" s="47">
        <f t="shared" si="47"/>
        <v>0</v>
      </c>
      <c r="P96" s="46">
        <f>MAX(0,Debts!$S$12+C96-SUM(Q96,R96,S96))</f>
        <v>650</v>
      </c>
      <c r="Q96" s="46">
        <f t="shared" si="48"/>
        <v>0</v>
      </c>
      <c r="R96" s="46">
        <f t="shared" si="49"/>
        <v>0</v>
      </c>
      <c r="S96" s="46">
        <f t="shared" si="50"/>
        <v>0</v>
      </c>
      <c r="T96" s="46">
        <f t="shared" si="51"/>
        <v>650</v>
      </c>
      <c r="U96" s="46">
        <f t="shared" si="52"/>
        <v>650</v>
      </c>
      <c r="V96" s="46">
        <f t="shared" si="53"/>
        <v>650</v>
      </c>
    </row>
    <row r="97" spans="1:22" ht="15.6">
      <c r="A97" s="44">
        <v>85</v>
      </c>
      <c r="B97" s="45">
        <f ca="1">EDATE(Debts!$S$13,A97-1)</f>
        <v>48884</v>
      </c>
      <c r="C97" s="46">
        <v>0</v>
      </c>
      <c r="D97" s="46">
        <f t="shared" si="37"/>
        <v>0</v>
      </c>
      <c r="E97" s="46">
        <f t="shared" si="38"/>
        <v>0</v>
      </c>
      <c r="F97" s="46">
        <f t="shared" si="36"/>
        <v>0</v>
      </c>
      <c r="G97" s="46">
        <f t="shared" si="39"/>
        <v>0</v>
      </c>
      <c r="H97" s="46">
        <f t="shared" si="40"/>
        <v>0</v>
      </c>
      <c r="I97" s="47">
        <f t="shared" si="41"/>
        <v>0</v>
      </c>
      <c r="J97" s="46">
        <f t="shared" si="42"/>
        <v>0</v>
      </c>
      <c r="K97" s="46">
        <f t="shared" si="43"/>
        <v>0</v>
      </c>
      <c r="L97" s="47">
        <f t="shared" si="44"/>
        <v>0</v>
      </c>
      <c r="M97" s="46">
        <f t="shared" si="45"/>
        <v>0</v>
      </c>
      <c r="N97" s="46">
        <f t="shared" si="46"/>
        <v>0</v>
      </c>
      <c r="O97" s="47">
        <f t="shared" si="47"/>
        <v>0</v>
      </c>
      <c r="P97" s="46">
        <f>MAX(0,Debts!$S$12+C97-SUM(Q97,R97,S97))</f>
        <v>650</v>
      </c>
      <c r="Q97" s="46">
        <f t="shared" si="48"/>
        <v>0</v>
      </c>
      <c r="R97" s="46">
        <f t="shared" si="49"/>
        <v>0</v>
      </c>
      <c r="S97" s="46">
        <f t="shared" si="50"/>
        <v>0</v>
      </c>
      <c r="T97" s="46">
        <f t="shared" si="51"/>
        <v>650</v>
      </c>
      <c r="U97" s="46">
        <f t="shared" si="52"/>
        <v>650</v>
      </c>
      <c r="V97" s="46">
        <f t="shared" si="53"/>
        <v>650</v>
      </c>
    </row>
    <row r="98" spans="1:22" ht="15.6">
      <c r="A98" s="44">
        <v>86</v>
      </c>
      <c r="B98" s="45">
        <f ca="1">EDATE(Debts!$S$13,A98-1)</f>
        <v>48914</v>
      </c>
      <c r="C98" s="46">
        <v>0</v>
      </c>
      <c r="D98" s="46">
        <f t="shared" si="37"/>
        <v>0</v>
      </c>
      <c r="E98" s="46">
        <f t="shared" si="38"/>
        <v>0</v>
      </c>
      <c r="F98" s="46">
        <f t="shared" si="36"/>
        <v>0</v>
      </c>
      <c r="G98" s="46">
        <f t="shared" si="39"/>
        <v>0</v>
      </c>
      <c r="H98" s="46">
        <f t="shared" si="40"/>
        <v>0</v>
      </c>
      <c r="I98" s="47">
        <f t="shared" si="41"/>
        <v>0</v>
      </c>
      <c r="J98" s="46">
        <f t="shared" si="42"/>
        <v>0</v>
      </c>
      <c r="K98" s="46">
        <f t="shared" si="43"/>
        <v>0</v>
      </c>
      <c r="L98" s="47">
        <f t="shared" si="44"/>
        <v>0</v>
      </c>
      <c r="M98" s="46">
        <f t="shared" si="45"/>
        <v>0</v>
      </c>
      <c r="N98" s="46">
        <f t="shared" si="46"/>
        <v>0</v>
      </c>
      <c r="O98" s="47">
        <f t="shared" si="47"/>
        <v>0</v>
      </c>
      <c r="P98" s="46">
        <f>MAX(0,Debts!$S$12+C98-SUM(Q98,R98,S98))</f>
        <v>650</v>
      </c>
      <c r="Q98" s="46">
        <f t="shared" si="48"/>
        <v>0</v>
      </c>
      <c r="R98" s="46">
        <f t="shared" si="49"/>
        <v>0</v>
      </c>
      <c r="S98" s="46">
        <f t="shared" si="50"/>
        <v>0</v>
      </c>
      <c r="T98" s="46">
        <f t="shared" si="51"/>
        <v>650</v>
      </c>
      <c r="U98" s="46">
        <f t="shared" si="52"/>
        <v>650</v>
      </c>
      <c r="V98" s="46">
        <f t="shared" si="53"/>
        <v>650</v>
      </c>
    </row>
    <row r="99" spans="1:22" ht="15.6">
      <c r="A99" s="44">
        <v>87</v>
      </c>
      <c r="B99" s="45">
        <f ca="1">EDATE(Debts!$S$13,A99-1)</f>
        <v>48945</v>
      </c>
      <c r="C99" s="46">
        <v>0</v>
      </c>
      <c r="D99" s="46">
        <f t="shared" si="37"/>
        <v>0</v>
      </c>
      <c r="E99" s="46">
        <f t="shared" si="38"/>
        <v>0</v>
      </c>
      <c r="F99" s="46">
        <f t="shared" si="36"/>
        <v>0</v>
      </c>
      <c r="G99" s="46">
        <f t="shared" si="39"/>
        <v>0</v>
      </c>
      <c r="H99" s="46">
        <f t="shared" si="40"/>
        <v>0</v>
      </c>
      <c r="I99" s="47">
        <f t="shared" si="41"/>
        <v>0</v>
      </c>
      <c r="J99" s="46">
        <f t="shared" si="42"/>
        <v>0</v>
      </c>
      <c r="K99" s="46">
        <f t="shared" si="43"/>
        <v>0</v>
      </c>
      <c r="L99" s="47">
        <f t="shared" si="44"/>
        <v>0</v>
      </c>
      <c r="M99" s="46">
        <f t="shared" si="45"/>
        <v>0</v>
      </c>
      <c r="N99" s="46">
        <f t="shared" si="46"/>
        <v>0</v>
      </c>
      <c r="O99" s="47">
        <f t="shared" si="47"/>
        <v>0</v>
      </c>
      <c r="P99" s="46">
        <f>MAX(0,Debts!$S$12+C99-SUM(Q99,R99,S99))</f>
        <v>650</v>
      </c>
      <c r="Q99" s="46">
        <f t="shared" si="48"/>
        <v>0</v>
      </c>
      <c r="R99" s="46">
        <f t="shared" si="49"/>
        <v>0</v>
      </c>
      <c r="S99" s="46">
        <f t="shared" si="50"/>
        <v>0</v>
      </c>
      <c r="T99" s="46">
        <f t="shared" si="51"/>
        <v>650</v>
      </c>
      <c r="U99" s="46">
        <f t="shared" si="52"/>
        <v>650</v>
      </c>
      <c r="V99" s="46">
        <f t="shared" si="53"/>
        <v>650</v>
      </c>
    </row>
    <row r="100" spans="1:22" ht="15.6">
      <c r="A100" s="44">
        <v>88</v>
      </c>
      <c r="B100" s="45">
        <f ca="1">EDATE(Debts!$S$13,A100-1)</f>
        <v>48976</v>
      </c>
      <c r="C100" s="46">
        <v>0</v>
      </c>
      <c r="D100" s="46">
        <f t="shared" si="37"/>
        <v>0</v>
      </c>
      <c r="E100" s="46">
        <f t="shared" si="38"/>
        <v>0</v>
      </c>
      <c r="F100" s="46">
        <f t="shared" si="36"/>
        <v>0</v>
      </c>
      <c r="G100" s="46">
        <f t="shared" si="39"/>
        <v>0</v>
      </c>
      <c r="H100" s="46">
        <f t="shared" si="40"/>
        <v>0</v>
      </c>
      <c r="I100" s="47">
        <f t="shared" si="41"/>
        <v>0</v>
      </c>
      <c r="J100" s="46">
        <f t="shared" si="42"/>
        <v>0</v>
      </c>
      <c r="K100" s="46">
        <f t="shared" si="43"/>
        <v>0</v>
      </c>
      <c r="L100" s="47">
        <f t="shared" si="44"/>
        <v>0</v>
      </c>
      <c r="M100" s="46">
        <f t="shared" si="45"/>
        <v>0</v>
      </c>
      <c r="N100" s="46">
        <f t="shared" si="46"/>
        <v>0</v>
      </c>
      <c r="O100" s="47">
        <f t="shared" si="47"/>
        <v>0</v>
      </c>
      <c r="P100" s="46">
        <f>MAX(0,Debts!$S$12+C100-SUM(Q100,R100,S100))</f>
        <v>650</v>
      </c>
      <c r="Q100" s="46">
        <f t="shared" si="48"/>
        <v>0</v>
      </c>
      <c r="R100" s="46">
        <f t="shared" si="49"/>
        <v>0</v>
      </c>
      <c r="S100" s="46">
        <f t="shared" si="50"/>
        <v>0</v>
      </c>
      <c r="T100" s="46">
        <f t="shared" si="51"/>
        <v>650</v>
      </c>
      <c r="U100" s="46">
        <f t="shared" si="52"/>
        <v>650</v>
      </c>
      <c r="V100" s="46">
        <f t="shared" si="53"/>
        <v>650</v>
      </c>
    </row>
    <row r="101" spans="1:22" ht="15.6">
      <c r="A101" s="44">
        <v>89</v>
      </c>
      <c r="B101" s="45">
        <f ca="1">EDATE(Debts!$S$13,A101-1)</f>
        <v>49004</v>
      </c>
      <c r="C101" s="46">
        <v>0</v>
      </c>
      <c r="D101" s="46">
        <f t="shared" si="37"/>
        <v>0</v>
      </c>
      <c r="E101" s="46">
        <f t="shared" si="38"/>
        <v>0</v>
      </c>
      <c r="F101" s="46">
        <f t="shared" si="36"/>
        <v>0</v>
      </c>
      <c r="G101" s="46">
        <f t="shared" si="39"/>
        <v>0</v>
      </c>
      <c r="H101" s="46">
        <f t="shared" si="40"/>
        <v>0</v>
      </c>
      <c r="I101" s="47">
        <f t="shared" si="41"/>
        <v>0</v>
      </c>
      <c r="J101" s="46">
        <f t="shared" si="42"/>
        <v>0</v>
      </c>
      <c r="K101" s="46">
        <f t="shared" si="43"/>
        <v>0</v>
      </c>
      <c r="L101" s="47">
        <f t="shared" si="44"/>
        <v>0</v>
      </c>
      <c r="M101" s="46">
        <f t="shared" si="45"/>
        <v>0</v>
      </c>
      <c r="N101" s="46">
        <f t="shared" si="46"/>
        <v>0</v>
      </c>
      <c r="O101" s="47">
        <f t="shared" si="47"/>
        <v>0</v>
      </c>
      <c r="P101" s="46">
        <f>MAX(0,Debts!$S$12+C101-SUM(Q101,R101,S101))</f>
        <v>650</v>
      </c>
      <c r="Q101" s="46">
        <f t="shared" si="48"/>
        <v>0</v>
      </c>
      <c r="R101" s="46">
        <f t="shared" si="49"/>
        <v>0</v>
      </c>
      <c r="S101" s="46">
        <f t="shared" si="50"/>
        <v>0</v>
      </c>
      <c r="T101" s="46">
        <f t="shared" si="51"/>
        <v>650</v>
      </c>
      <c r="U101" s="46">
        <f t="shared" si="52"/>
        <v>650</v>
      </c>
      <c r="V101" s="46">
        <f t="shared" si="53"/>
        <v>650</v>
      </c>
    </row>
    <row r="102" spans="1:22" ht="15.6">
      <c r="A102" s="44">
        <v>90</v>
      </c>
      <c r="B102" s="45">
        <f ca="1">EDATE(Debts!$S$13,A102-1)</f>
        <v>49035</v>
      </c>
      <c r="C102" s="46">
        <v>0</v>
      </c>
      <c r="D102" s="46">
        <f t="shared" si="37"/>
        <v>0</v>
      </c>
      <c r="E102" s="46">
        <f t="shared" si="38"/>
        <v>0</v>
      </c>
      <c r="F102" s="46">
        <f t="shared" si="36"/>
        <v>0</v>
      </c>
      <c r="G102" s="46">
        <f t="shared" si="39"/>
        <v>0</v>
      </c>
      <c r="H102" s="46">
        <f t="shared" si="40"/>
        <v>0</v>
      </c>
      <c r="I102" s="47">
        <f t="shared" si="41"/>
        <v>0</v>
      </c>
      <c r="J102" s="46">
        <f t="shared" si="42"/>
        <v>0</v>
      </c>
      <c r="K102" s="46">
        <f t="shared" si="43"/>
        <v>0</v>
      </c>
      <c r="L102" s="47">
        <f t="shared" si="44"/>
        <v>0</v>
      </c>
      <c r="M102" s="46">
        <f t="shared" si="45"/>
        <v>0</v>
      </c>
      <c r="N102" s="46">
        <f t="shared" si="46"/>
        <v>0</v>
      </c>
      <c r="O102" s="47">
        <f t="shared" si="47"/>
        <v>0</v>
      </c>
      <c r="P102" s="46">
        <f>MAX(0,Debts!$S$12+C102-SUM(Q102,R102,S102))</f>
        <v>650</v>
      </c>
      <c r="Q102" s="46">
        <f t="shared" si="48"/>
        <v>0</v>
      </c>
      <c r="R102" s="46">
        <f t="shared" si="49"/>
        <v>0</v>
      </c>
      <c r="S102" s="46">
        <f t="shared" si="50"/>
        <v>0</v>
      </c>
      <c r="T102" s="46">
        <f t="shared" si="51"/>
        <v>650</v>
      </c>
      <c r="U102" s="46">
        <f t="shared" si="52"/>
        <v>650</v>
      </c>
      <c r="V102" s="46">
        <f t="shared" si="53"/>
        <v>650</v>
      </c>
    </row>
    <row r="103" spans="1:22" ht="15.6">
      <c r="A103" s="44">
        <v>91</v>
      </c>
      <c r="B103" s="45">
        <f ca="1">EDATE(Debts!$S$13,A103-1)</f>
        <v>49065</v>
      </c>
      <c r="C103" s="46">
        <v>0</v>
      </c>
      <c r="D103" s="46">
        <f t="shared" si="37"/>
        <v>0</v>
      </c>
      <c r="E103" s="46">
        <f t="shared" si="38"/>
        <v>0</v>
      </c>
      <c r="F103" s="46">
        <f t="shared" si="36"/>
        <v>0</v>
      </c>
      <c r="G103" s="46">
        <f t="shared" si="39"/>
        <v>0</v>
      </c>
      <c r="H103" s="46">
        <f t="shared" si="40"/>
        <v>0</v>
      </c>
      <c r="I103" s="47">
        <f t="shared" si="41"/>
        <v>0</v>
      </c>
      <c r="J103" s="46">
        <f t="shared" si="42"/>
        <v>0</v>
      </c>
      <c r="K103" s="46">
        <f t="shared" si="43"/>
        <v>0</v>
      </c>
      <c r="L103" s="47">
        <f t="shared" si="44"/>
        <v>0</v>
      </c>
      <c r="M103" s="46">
        <f t="shared" si="45"/>
        <v>0</v>
      </c>
      <c r="N103" s="46">
        <f t="shared" si="46"/>
        <v>0</v>
      </c>
      <c r="O103" s="47">
        <f t="shared" si="47"/>
        <v>0</v>
      </c>
      <c r="P103" s="46">
        <f>MAX(0,Debts!$S$12+C103-SUM(Q103,R103,S103))</f>
        <v>650</v>
      </c>
      <c r="Q103" s="46">
        <f t="shared" si="48"/>
        <v>0</v>
      </c>
      <c r="R103" s="46">
        <f t="shared" si="49"/>
        <v>0</v>
      </c>
      <c r="S103" s="46">
        <f t="shared" si="50"/>
        <v>0</v>
      </c>
      <c r="T103" s="46">
        <f t="shared" si="51"/>
        <v>650</v>
      </c>
      <c r="U103" s="46">
        <f t="shared" si="52"/>
        <v>650</v>
      </c>
      <c r="V103" s="46">
        <f t="shared" si="53"/>
        <v>650</v>
      </c>
    </row>
    <row r="104" spans="1:22" ht="15.6">
      <c r="A104" s="44">
        <v>92</v>
      </c>
      <c r="B104" s="45">
        <f ca="1">EDATE(Debts!$S$13,A104-1)</f>
        <v>49096</v>
      </c>
      <c r="C104" s="46">
        <v>0</v>
      </c>
      <c r="D104" s="46">
        <f t="shared" si="37"/>
        <v>0</v>
      </c>
      <c r="E104" s="46">
        <f t="shared" si="38"/>
        <v>0</v>
      </c>
      <c r="F104" s="46">
        <f t="shared" si="36"/>
        <v>0</v>
      </c>
      <c r="G104" s="46">
        <f t="shared" si="39"/>
        <v>0</v>
      </c>
      <c r="H104" s="46">
        <f t="shared" si="40"/>
        <v>0</v>
      </c>
      <c r="I104" s="47">
        <f t="shared" si="41"/>
        <v>0</v>
      </c>
      <c r="J104" s="46">
        <f t="shared" si="42"/>
        <v>0</v>
      </c>
      <c r="K104" s="46">
        <f t="shared" si="43"/>
        <v>0</v>
      </c>
      <c r="L104" s="47">
        <f t="shared" si="44"/>
        <v>0</v>
      </c>
      <c r="M104" s="46">
        <f t="shared" si="45"/>
        <v>0</v>
      </c>
      <c r="N104" s="46">
        <f t="shared" si="46"/>
        <v>0</v>
      </c>
      <c r="O104" s="47">
        <f t="shared" si="47"/>
        <v>0</v>
      </c>
      <c r="P104" s="46">
        <f>MAX(0,Debts!$S$12+C104-SUM(Q104,R104,S104))</f>
        <v>650</v>
      </c>
      <c r="Q104" s="46">
        <f t="shared" si="48"/>
        <v>0</v>
      </c>
      <c r="R104" s="46">
        <f t="shared" si="49"/>
        <v>0</v>
      </c>
      <c r="S104" s="46">
        <f t="shared" si="50"/>
        <v>0</v>
      </c>
      <c r="T104" s="46">
        <f t="shared" si="51"/>
        <v>650</v>
      </c>
      <c r="U104" s="46">
        <f t="shared" si="52"/>
        <v>650</v>
      </c>
      <c r="V104" s="46">
        <f t="shared" si="53"/>
        <v>650</v>
      </c>
    </row>
    <row r="105" spans="1:22" ht="15.6">
      <c r="A105" s="44">
        <v>93</v>
      </c>
      <c r="B105" s="45">
        <f ca="1">EDATE(Debts!$S$13,A105-1)</f>
        <v>49126</v>
      </c>
      <c r="C105" s="46">
        <v>0</v>
      </c>
      <c r="D105" s="46">
        <f t="shared" si="37"/>
        <v>0</v>
      </c>
      <c r="E105" s="46">
        <f t="shared" si="38"/>
        <v>0</v>
      </c>
      <c r="F105" s="46">
        <f t="shared" si="36"/>
        <v>0</v>
      </c>
      <c r="G105" s="46">
        <f t="shared" si="39"/>
        <v>0</v>
      </c>
      <c r="H105" s="46">
        <f t="shared" si="40"/>
        <v>0</v>
      </c>
      <c r="I105" s="47">
        <f t="shared" si="41"/>
        <v>0</v>
      </c>
      <c r="J105" s="46">
        <f t="shared" si="42"/>
        <v>0</v>
      </c>
      <c r="K105" s="46">
        <f t="shared" si="43"/>
        <v>0</v>
      </c>
      <c r="L105" s="47">
        <f t="shared" si="44"/>
        <v>0</v>
      </c>
      <c r="M105" s="46">
        <f t="shared" si="45"/>
        <v>0</v>
      </c>
      <c r="N105" s="46">
        <f t="shared" si="46"/>
        <v>0</v>
      </c>
      <c r="O105" s="47">
        <f t="shared" si="47"/>
        <v>0</v>
      </c>
      <c r="P105" s="46">
        <f>MAX(0,Debts!$S$12+C105-SUM(Q105,R105,S105))</f>
        <v>650</v>
      </c>
      <c r="Q105" s="46">
        <f t="shared" si="48"/>
        <v>0</v>
      </c>
      <c r="R105" s="46">
        <f t="shared" si="49"/>
        <v>0</v>
      </c>
      <c r="S105" s="46">
        <f t="shared" si="50"/>
        <v>0</v>
      </c>
      <c r="T105" s="46">
        <f t="shared" si="51"/>
        <v>650</v>
      </c>
      <c r="U105" s="46">
        <f t="shared" si="52"/>
        <v>650</v>
      </c>
      <c r="V105" s="46">
        <f t="shared" si="53"/>
        <v>650</v>
      </c>
    </row>
    <row r="106" spans="1:22" ht="15.6">
      <c r="A106" s="44">
        <v>94</v>
      </c>
      <c r="B106" s="45">
        <f ca="1">EDATE(Debts!$S$13,A106-1)</f>
        <v>49157</v>
      </c>
      <c r="C106" s="46">
        <v>0</v>
      </c>
      <c r="D106" s="46">
        <f t="shared" si="37"/>
        <v>0</v>
      </c>
      <c r="E106" s="46">
        <f t="shared" si="38"/>
        <v>0</v>
      </c>
      <c r="F106" s="46">
        <f t="shared" si="36"/>
        <v>0</v>
      </c>
      <c r="G106" s="46">
        <f t="shared" si="39"/>
        <v>0</v>
      </c>
      <c r="H106" s="46">
        <f t="shared" si="40"/>
        <v>0</v>
      </c>
      <c r="I106" s="47">
        <f t="shared" si="41"/>
        <v>0</v>
      </c>
      <c r="J106" s="46">
        <f t="shared" si="42"/>
        <v>0</v>
      </c>
      <c r="K106" s="46">
        <f t="shared" si="43"/>
        <v>0</v>
      </c>
      <c r="L106" s="47">
        <f t="shared" si="44"/>
        <v>0</v>
      </c>
      <c r="M106" s="46">
        <f t="shared" si="45"/>
        <v>0</v>
      </c>
      <c r="N106" s="46">
        <f t="shared" si="46"/>
        <v>0</v>
      </c>
      <c r="O106" s="47">
        <f t="shared" si="47"/>
        <v>0</v>
      </c>
      <c r="P106" s="46">
        <f>MAX(0,Debts!$S$12+C106-SUM(Q106,R106,S106))</f>
        <v>650</v>
      </c>
      <c r="Q106" s="46">
        <f t="shared" si="48"/>
        <v>0</v>
      </c>
      <c r="R106" s="46">
        <f t="shared" si="49"/>
        <v>0</v>
      </c>
      <c r="S106" s="46">
        <f t="shared" si="50"/>
        <v>0</v>
      </c>
      <c r="T106" s="46">
        <f t="shared" si="51"/>
        <v>650</v>
      </c>
      <c r="U106" s="46">
        <f t="shared" si="52"/>
        <v>650</v>
      </c>
      <c r="V106" s="46">
        <f t="shared" si="53"/>
        <v>650</v>
      </c>
    </row>
    <row r="107" spans="1:22" ht="15.6">
      <c r="A107" s="44">
        <v>95</v>
      </c>
      <c r="B107" s="45">
        <f ca="1">EDATE(Debts!$S$13,A107-1)</f>
        <v>49188</v>
      </c>
      <c r="C107" s="46">
        <v>0</v>
      </c>
      <c r="D107" s="46">
        <f t="shared" si="37"/>
        <v>0</v>
      </c>
      <c r="E107" s="46">
        <f t="shared" si="38"/>
        <v>0</v>
      </c>
      <c r="F107" s="46">
        <f t="shared" si="36"/>
        <v>0</v>
      </c>
      <c r="G107" s="46">
        <f t="shared" si="39"/>
        <v>0</v>
      </c>
      <c r="H107" s="46">
        <f t="shared" si="40"/>
        <v>0</v>
      </c>
      <c r="I107" s="47">
        <f t="shared" si="41"/>
        <v>0</v>
      </c>
      <c r="J107" s="46">
        <f t="shared" si="42"/>
        <v>0</v>
      </c>
      <c r="K107" s="46">
        <f t="shared" si="43"/>
        <v>0</v>
      </c>
      <c r="L107" s="47">
        <f t="shared" si="44"/>
        <v>0</v>
      </c>
      <c r="M107" s="46">
        <f t="shared" si="45"/>
        <v>0</v>
      </c>
      <c r="N107" s="46">
        <f t="shared" si="46"/>
        <v>0</v>
      </c>
      <c r="O107" s="47">
        <f t="shared" si="47"/>
        <v>0</v>
      </c>
      <c r="P107" s="46">
        <f>MAX(0,Debts!$S$12+C107-SUM(Q107,R107,S107))</f>
        <v>650</v>
      </c>
      <c r="Q107" s="46">
        <f t="shared" si="48"/>
        <v>0</v>
      </c>
      <c r="R107" s="46">
        <f t="shared" si="49"/>
        <v>0</v>
      </c>
      <c r="S107" s="46">
        <f t="shared" si="50"/>
        <v>0</v>
      </c>
      <c r="T107" s="46">
        <f t="shared" si="51"/>
        <v>650</v>
      </c>
      <c r="U107" s="46">
        <f t="shared" si="52"/>
        <v>650</v>
      </c>
      <c r="V107" s="46">
        <f t="shared" si="53"/>
        <v>650</v>
      </c>
    </row>
    <row r="108" spans="1:22" ht="15.6">
      <c r="A108" s="44">
        <v>96</v>
      </c>
      <c r="B108" s="45">
        <f ca="1">EDATE(Debts!$S$13,A108-1)</f>
        <v>49218</v>
      </c>
      <c r="C108" s="46">
        <v>0</v>
      </c>
      <c r="D108" s="46">
        <f t="shared" si="37"/>
        <v>0</v>
      </c>
      <c r="E108" s="46">
        <f t="shared" si="38"/>
        <v>0</v>
      </c>
      <c r="F108" s="46">
        <f t="shared" ref="F108:F139" si="54">SUMIF($G$11:$O$11,"Balance",G108:O108)</f>
        <v>0</v>
      </c>
      <c r="G108" s="46">
        <f t="shared" si="39"/>
        <v>0</v>
      </c>
      <c r="H108" s="46">
        <f t="shared" si="40"/>
        <v>0</v>
      </c>
      <c r="I108" s="47">
        <f t="shared" si="41"/>
        <v>0</v>
      </c>
      <c r="J108" s="46">
        <f t="shared" si="42"/>
        <v>0</v>
      </c>
      <c r="K108" s="46">
        <f t="shared" si="43"/>
        <v>0</v>
      </c>
      <c r="L108" s="47">
        <f t="shared" si="44"/>
        <v>0</v>
      </c>
      <c r="M108" s="46">
        <f t="shared" si="45"/>
        <v>0</v>
      </c>
      <c r="N108" s="46">
        <f t="shared" si="46"/>
        <v>0</v>
      </c>
      <c r="O108" s="47">
        <f t="shared" si="47"/>
        <v>0</v>
      </c>
      <c r="P108" s="46">
        <f>MAX(0,Debts!$S$12+C108-SUM(Q108,R108,S108))</f>
        <v>650</v>
      </c>
      <c r="Q108" s="46">
        <f t="shared" si="48"/>
        <v>0</v>
      </c>
      <c r="R108" s="46">
        <f t="shared" si="49"/>
        <v>0</v>
      </c>
      <c r="S108" s="46">
        <f t="shared" si="50"/>
        <v>0</v>
      </c>
      <c r="T108" s="46">
        <f t="shared" si="51"/>
        <v>650</v>
      </c>
      <c r="U108" s="46">
        <f t="shared" si="52"/>
        <v>650</v>
      </c>
      <c r="V108" s="46">
        <f t="shared" si="53"/>
        <v>650</v>
      </c>
    </row>
    <row r="109" spans="1:22" ht="15.6">
      <c r="A109" s="44">
        <v>97</v>
      </c>
      <c r="B109" s="45">
        <f ca="1">EDATE(Debts!$S$13,A109-1)</f>
        <v>49249</v>
      </c>
      <c r="C109" s="46">
        <v>0</v>
      </c>
      <c r="D109" s="46">
        <f t="shared" ref="D109:D132" si="55">SUMIF($G$11:$O$11,"Payment",G109:O109)</f>
        <v>0</v>
      </c>
      <c r="E109" s="46">
        <f t="shared" ref="E109:E132" si="56">SUMIF($G$11:$O$11,"Interest",G109:O109)</f>
        <v>0</v>
      </c>
      <c r="F109" s="46">
        <f t="shared" si="54"/>
        <v>0</v>
      </c>
      <c r="G109" s="46">
        <f t="shared" ref="G109:G140" si="57">ROUND(Q109+MIN(I108+H109-Q109,P109),2)</f>
        <v>0</v>
      </c>
      <c r="H109" s="46">
        <f t="shared" ref="H109:H140" si="58">ROUND(I108*G$7/1200,2)</f>
        <v>0</v>
      </c>
      <c r="I109" s="47">
        <f t="shared" ref="I109:I140" si="59">ROUND(I108+H109-G109,2)</f>
        <v>0</v>
      </c>
      <c r="J109" s="46">
        <f t="shared" ref="J109:J140" si="60">ROUND(R109+MIN(L108+K109-R109,T109),2)</f>
        <v>0</v>
      </c>
      <c r="K109" s="46">
        <f t="shared" ref="K109:K140" si="61">ROUND(L108*J$7/1200,2)</f>
        <v>0</v>
      </c>
      <c r="L109" s="47">
        <f t="shared" ref="L109:L140" si="62">ROUND(L108+K109-J109,2)</f>
        <v>0</v>
      </c>
      <c r="M109" s="46">
        <f t="shared" ref="M109:M140" si="63">ROUND(S109+MIN(O108+N109-S109,U109),2)</f>
        <v>0</v>
      </c>
      <c r="N109" s="46">
        <f t="shared" ref="N109:N140" si="64">ROUND(O108*M$7/1200,2)</f>
        <v>0</v>
      </c>
      <c r="O109" s="47">
        <f t="shared" ref="O109:O140" si="65">ROUND(O108+N109-M109,2)</f>
        <v>0</v>
      </c>
      <c r="P109" s="46">
        <f>MAX(0,Debts!$S$12+C109-SUM(Q109,R109,S109))</f>
        <v>650</v>
      </c>
      <c r="Q109" s="46">
        <f t="shared" ref="Q109:Q132" si="66">MIN(G$8,I108+H109)</f>
        <v>0</v>
      </c>
      <c r="R109" s="46">
        <f t="shared" ref="R109:R132" si="67">MIN(J$8,L108+K109)</f>
        <v>0</v>
      </c>
      <c r="S109" s="46">
        <f t="shared" ref="S109:S132" si="68">MIN(M$8,O108+N109)</f>
        <v>0</v>
      </c>
      <c r="T109" s="46">
        <f t="shared" ref="T109:T132" si="69">ROUND(P109-(G109-Q109),2)</f>
        <v>650</v>
      </c>
      <c r="U109" s="46">
        <f t="shared" ref="U109:U140" si="70">ROUND(T109-(J109-R109),2)</f>
        <v>650</v>
      </c>
      <c r="V109" s="46">
        <f t="shared" ref="V109:V140" si="71">ROUND(U109-(M109-S109),2)</f>
        <v>650</v>
      </c>
    </row>
    <row r="110" spans="1:22" ht="15.6">
      <c r="A110" s="44">
        <v>98</v>
      </c>
      <c r="B110" s="45">
        <f ca="1">EDATE(Debts!$S$13,A110-1)</f>
        <v>49279</v>
      </c>
      <c r="C110" s="46">
        <v>0</v>
      </c>
      <c r="D110" s="46">
        <f t="shared" si="55"/>
        <v>0</v>
      </c>
      <c r="E110" s="46">
        <f t="shared" si="56"/>
        <v>0</v>
      </c>
      <c r="F110" s="46">
        <f t="shared" si="54"/>
        <v>0</v>
      </c>
      <c r="G110" s="46">
        <f t="shared" si="57"/>
        <v>0</v>
      </c>
      <c r="H110" s="46">
        <f t="shared" si="58"/>
        <v>0</v>
      </c>
      <c r="I110" s="47">
        <f t="shared" si="59"/>
        <v>0</v>
      </c>
      <c r="J110" s="46">
        <f t="shared" si="60"/>
        <v>0</v>
      </c>
      <c r="K110" s="46">
        <f t="shared" si="61"/>
        <v>0</v>
      </c>
      <c r="L110" s="47">
        <f t="shared" si="62"/>
        <v>0</v>
      </c>
      <c r="M110" s="46">
        <f t="shared" si="63"/>
        <v>0</v>
      </c>
      <c r="N110" s="46">
        <f t="shared" si="64"/>
        <v>0</v>
      </c>
      <c r="O110" s="47">
        <f t="shared" si="65"/>
        <v>0</v>
      </c>
      <c r="P110" s="46">
        <f>MAX(0,Debts!$S$12+C110-SUM(Q110,R110,S110))</f>
        <v>650</v>
      </c>
      <c r="Q110" s="46">
        <f t="shared" si="66"/>
        <v>0</v>
      </c>
      <c r="R110" s="46">
        <f t="shared" si="67"/>
        <v>0</v>
      </c>
      <c r="S110" s="46">
        <f t="shared" si="68"/>
        <v>0</v>
      </c>
      <c r="T110" s="46">
        <f t="shared" si="69"/>
        <v>650</v>
      </c>
      <c r="U110" s="46">
        <f t="shared" si="70"/>
        <v>650</v>
      </c>
      <c r="V110" s="46">
        <f t="shared" si="71"/>
        <v>650</v>
      </c>
    </row>
    <row r="111" spans="1:22" ht="15.6">
      <c r="A111" s="44">
        <v>99</v>
      </c>
      <c r="B111" s="45">
        <f ca="1">EDATE(Debts!$S$13,A111-1)</f>
        <v>49310</v>
      </c>
      <c r="C111" s="46">
        <v>0</v>
      </c>
      <c r="D111" s="46">
        <f t="shared" si="55"/>
        <v>0</v>
      </c>
      <c r="E111" s="46">
        <f t="shared" si="56"/>
        <v>0</v>
      </c>
      <c r="F111" s="46">
        <f t="shared" si="54"/>
        <v>0</v>
      </c>
      <c r="G111" s="46">
        <f t="shared" si="57"/>
        <v>0</v>
      </c>
      <c r="H111" s="46">
        <f t="shared" si="58"/>
        <v>0</v>
      </c>
      <c r="I111" s="47">
        <f t="shared" si="59"/>
        <v>0</v>
      </c>
      <c r="J111" s="46">
        <f t="shared" si="60"/>
        <v>0</v>
      </c>
      <c r="K111" s="46">
        <f t="shared" si="61"/>
        <v>0</v>
      </c>
      <c r="L111" s="47">
        <f t="shared" si="62"/>
        <v>0</v>
      </c>
      <c r="M111" s="46">
        <f t="shared" si="63"/>
        <v>0</v>
      </c>
      <c r="N111" s="46">
        <f t="shared" si="64"/>
        <v>0</v>
      </c>
      <c r="O111" s="47">
        <f t="shared" si="65"/>
        <v>0</v>
      </c>
      <c r="P111" s="46">
        <f>MAX(0,Debts!$S$12+C111-SUM(Q111,R111,S111))</f>
        <v>650</v>
      </c>
      <c r="Q111" s="46">
        <f t="shared" si="66"/>
        <v>0</v>
      </c>
      <c r="R111" s="46">
        <f t="shared" si="67"/>
        <v>0</v>
      </c>
      <c r="S111" s="46">
        <f t="shared" si="68"/>
        <v>0</v>
      </c>
      <c r="T111" s="46">
        <f t="shared" si="69"/>
        <v>650</v>
      </c>
      <c r="U111" s="46">
        <f t="shared" si="70"/>
        <v>650</v>
      </c>
      <c r="V111" s="46">
        <f t="shared" si="71"/>
        <v>650</v>
      </c>
    </row>
    <row r="112" spans="1:22" ht="15.6">
      <c r="A112" s="44">
        <v>100</v>
      </c>
      <c r="B112" s="45">
        <f ca="1">EDATE(Debts!$S$13,A112-1)</f>
        <v>49341</v>
      </c>
      <c r="C112" s="46">
        <v>0</v>
      </c>
      <c r="D112" s="46">
        <f t="shared" si="55"/>
        <v>0</v>
      </c>
      <c r="E112" s="46">
        <f t="shared" si="56"/>
        <v>0</v>
      </c>
      <c r="F112" s="46">
        <f t="shared" si="54"/>
        <v>0</v>
      </c>
      <c r="G112" s="46">
        <f t="shared" si="57"/>
        <v>0</v>
      </c>
      <c r="H112" s="46">
        <f t="shared" si="58"/>
        <v>0</v>
      </c>
      <c r="I112" s="47">
        <f t="shared" si="59"/>
        <v>0</v>
      </c>
      <c r="J112" s="46">
        <f t="shared" si="60"/>
        <v>0</v>
      </c>
      <c r="K112" s="46">
        <f t="shared" si="61"/>
        <v>0</v>
      </c>
      <c r="L112" s="47">
        <f t="shared" si="62"/>
        <v>0</v>
      </c>
      <c r="M112" s="46">
        <f t="shared" si="63"/>
        <v>0</v>
      </c>
      <c r="N112" s="46">
        <f t="shared" si="64"/>
        <v>0</v>
      </c>
      <c r="O112" s="47">
        <f t="shared" si="65"/>
        <v>0</v>
      </c>
      <c r="P112" s="46">
        <f>MAX(0,Debts!$S$12+C112-SUM(Q112,R112,S112))</f>
        <v>650</v>
      </c>
      <c r="Q112" s="46">
        <f t="shared" si="66"/>
        <v>0</v>
      </c>
      <c r="R112" s="46">
        <f t="shared" si="67"/>
        <v>0</v>
      </c>
      <c r="S112" s="46">
        <f t="shared" si="68"/>
        <v>0</v>
      </c>
      <c r="T112" s="46">
        <f t="shared" si="69"/>
        <v>650</v>
      </c>
      <c r="U112" s="46">
        <f t="shared" si="70"/>
        <v>650</v>
      </c>
      <c r="V112" s="46">
        <f t="shared" si="71"/>
        <v>650</v>
      </c>
    </row>
    <row r="113" spans="1:22" ht="15.6">
      <c r="A113" s="44">
        <v>101</v>
      </c>
      <c r="B113" s="45">
        <f ca="1">EDATE(Debts!$S$13,A113-1)</f>
        <v>49369</v>
      </c>
      <c r="C113" s="46">
        <v>0</v>
      </c>
      <c r="D113" s="46">
        <f t="shared" si="55"/>
        <v>0</v>
      </c>
      <c r="E113" s="46">
        <f t="shared" si="56"/>
        <v>0</v>
      </c>
      <c r="F113" s="46">
        <f t="shared" si="54"/>
        <v>0</v>
      </c>
      <c r="G113" s="46">
        <f t="shared" si="57"/>
        <v>0</v>
      </c>
      <c r="H113" s="46">
        <f t="shared" si="58"/>
        <v>0</v>
      </c>
      <c r="I113" s="47">
        <f t="shared" si="59"/>
        <v>0</v>
      </c>
      <c r="J113" s="46">
        <f t="shared" si="60"/>
        <v>0</v>
      </c>
      <c r="K113" s="46">
        <f t="shared" si="61"/>
        <v>0</v>
      </c>
      <c r="L113" s="47">
        <f t="shared" si="62"/>
        <v>0</v>
      </c>
      <c r="M113" s="46">
        <f t="shared" si="63"/>
        <v>0</v>
      </c>
      <c r="N113" s="46">
        <f t="shared" si="64"/>
        <v>0</v>
      </c>
      <c r="O113" s="47">
        <f t="shared" si="65"/>
        <v>0</v>
      </c>
      <c r="P113" s="46">
        <f>MAX(0,Debts!$S$12+C113-SUM(Q113,R113,S113))</f>
        <v>650</v>
      </c>
      <c r="Q113" s="46">
        <f t="shared" si="66"/>
        <v>0</v>
      </c>
      <c r="R113" s="46">
        <f t="shared" si="67"/>
        <v>0</v>
      </c>
      <c r="S113" s="46">
        <f t="shared" si="68"/>
        <v>0</v>
      </c>
      <c r="T113" s="46">
        <f t="shared" si="69"/>
        <v>650</v>
      </c>
      <c r="U113" s="46">
        <f t="shared" si="70"/>
        <v>650</v>
      </c>
      <c r="V113" s="46">
        <f t="shared" si="71"/>
        <v>650</v>
      </c>
    </row>
    <row r="114" spans="1:22" ht="15.6">
      <c r="A114" s="44">
        <v>102</v>
      </c>
      <c r="B114" s="45">
        <f ca="1">EDATE(Debts!$S$13,A114-1)</f>
        <v>49400</v>
      </c>
      <c r="C114" s="46">
        <v>0</v>
      </c>
      <c r="D114" s="46">
        <f t="shared" si="55"/>
        <v>0</v>
      </c>
      <c r="E114" s="46">
        <f t="shared" si="56"/>
        <v>0</v>
      </c>
      <c r="F114" s="46">
        <f t="shared" si="54"/>
        <v>0</v>
      </c>
      <c r="G114" s="46">
        <f t="shared" si="57"/>
        <v>0</v>
      </c>
      <c r="H114" s="46">
        <f t="shared" si="58"/>
        <v>0</v>
      </c>
      <c r="I114" s="47">
        <f t="shared" si="59"/>
        <v>0</v>
      </c>
      <c r="J114" s="46">
        <f t="shared" si="60"/>
        <v>0</v>
      </c>
      <c r="K114" s="46">
        <f t="shared" si="61"/>
        <v>0</v>
      </c>
      <c r="L114" s="47">
        <f t="shared" si="62"/>
        <v>0</v>
      </c>
      <c r="M114" s="46">
        <f t="shared" si="63"/>
        <v>0</v>
      </c>
      <c r="N114" s="46">
        <f t="shared" si="64"/>
        <v>0</v>
      </c>
      <c r="O114" s="47">
        <f t="shared" si="65"/>
        <v>0</v>
      </c>
      <c r="P114" s="46">
        <f>MAX(0,Debts!$S$12+C114-SUM(Q114,R114,S114))</f>
        <v>650</v>
      </c>
      <c r="Q114" s="46">
        <f t="shared" si="66"/>
        <v>0</v>
      </c>
      <c r="R114" s="46">
        <f t="shared" si="67"/>
        <v>0</v>
      </c>
      <c r="S114" s="46">
        <f t="shared" si="68"/>
        <v>0</v>
      </c>
      <c r="T114" s="46">
        <f t="shared" si="69"/>
        <v>650</v>
      </c>
      <c r="U114" s="46">
        <f t="shared" si="70"/>
        <v>650</v>
      </c>
      <c r="V114" s="46">
        <f t="shared" si="71"/>
        <v>650</v>
      </c>
    </row>
    <row r="115" spans="1:22" ht="15.6">
      <c r="A115" s="44">
        <v>103</v>
      </c>
      <c r="B115" s="45">
        <f ca="1">EDATE(Debts!$S$13,A115-1)</f>
        <v>49430</v>
      </c>
      <c r="C115" s="46">
        <v>0</v>
      </c>
      <c r="D115" s="46">
        <f t="shared" si="55"/>
        <v>0</v>
      </c>
      <c r="E115" s="46">
        <f t="shared" si="56"/>
        <v>0</v>
      </c>
      <c r="F115" s="46">
        <f t="shared" si="54"/>
        <v>0</v>
      </c>
      <c r="G115" s="46">
        <f t="shared" si="57"/>
        <v>0</v>
      </c>
      <c r="H115" s="46">
        <f t="shared" si="58"/>
        <v>0</v>
      </c>
      <c r="I115" s="47">
        <f t="shared" si="59"/>
        <v>0</v>
      </c>
      <c r="J115" s="46">
        <f t="shared" si="60"/>
        <v>0</v>
      </c>
      <c r="K115" s="46">
        <f t="shared" si="61"/>
        <v>0</v>
      </c>
      <c r="L115" s="47">
        <f t="shared" si="62"/>
        <v>0</v>
      </c>
      <c r="M115" s="46">
        <f t="shared" si="63"/>
        <v>0</v>
      </c>
      <c r="N115" s="46">
        <f t="shared" si="64"/>
        <v>0</v>
      </c>
      <c r="O115" s="47">
        <f t="shared" si="65"/>
        <v>0</v>
      </c>
      <c r="P115" s="46">
        <f>MAX(0,Debts!$S$12+C115-SUM(Q115,R115,S115))</f>
        <v>650</v>
      </c>
      <c r="Q115" s="46">
        <f t="shared" si="66"/>
        <v>0</v>
      </c>
      <c r="R115" s="46">
        <f t="shared" si="67"/>
        <v>0</v>
      </c>
      <c r="S115" s="46">
        <f t="shared" si="68"/>
        <v>0</v>
      </c>
      <c r="T115" s="46">
        <f t="shared" si="69"/>
        <v>650</v>
      </c>
      <c r="U115" s="46">
        <f t="shared" si="70"/>
        <v>650</v>
      </c>
      <c r="V115" s="46">
        <f t="shared" si="71"/>
        <v>650</v>
      </c>
    </row>
    <row r="116" spans="1:22" ht="15.6">
      <c r="A116" s="44">
        <v>104</v>
      </c>
      <c r="B116" s="45">
        <f ca="1">EDATE(Debts!$S$13,A116-1)</f>
        <v>49461</v>
      </c>
      <c r="C116" s="46">
        <v>0</v>
      </c>
      <c r="D116" s="46">
        <f t="shared" si="55"/>
        <v>0</v>
      </c>
      <c r="E116" s="46">
        <f t="shared" si="56"/>
        <v>0</v>
      </c>
      <c r="F116" s="46">
        <f t="shared" si="54"/>
        <v>0</v>
      </c>
      <c r="G116" s="46">
        <f t="shared" si="57"/>
        <v>0</v>
      </c>
      <c r="H116" s="46">
        <f t="shared" si="58"/>
        <v>0</v>
      </c>
      <c r="I116" s="47">
        <f t="shared" si="59"/>
        <v>0</v>
      </c>
      <c r="J116" s="46">
        <f t="shared" si="60"/>
        <v>0</v>
      </c>
      <c r="K116" s="46">
        <f t="shared" si="61"/>
        <v>0</v>
      </c>
      <c r="L116" s="47">
        <f t="shared" si="62"/>
        <v>0</v>
      </c>
      <c r="M116" s="46">
        <f t="shared" si="63"/>
        <v>0</v>
      </c>
      <c r="N116" s="46">
        <f t="shared" si="64"/>
        <v>0</v>
      </c>
      <c r="O116" s="47">
        <f t="shared" si="65"/>
        <v>0</v>
      </c>
      <c r="P116" s="46">
        <f>MAX(0,Debts!$S$12+C116-SUM(Q116,R116,S116))</f>
        <v>650</v>
      </c>
      <c r="Q116" s="46">
        <f t="shared" si="66"/>
        <v>0</v>
      </c>
      <c r="R116" s="46">
        <f t="shared" si="67"/>
        <v>0</v>
      </c>
      <c r="S116" s="46">
        <f t="shared" si="68"/>
        <v>0</v>
      </c>
      <c r="T116" s="46">
        <f t="shared" si="69"/>
        <v>650</v>
      </c>
      <c r="U116" s="46">
        <f t="shared" si="70"/>
        <v>650</v>
      </c>
      <c r="V116" s="46">
        <f t="shared" si="71"/>
        <v>650</v>
      </c>
    </row>
    <row r="117" spans="1:22" ht="15.6">
      <c r="A117" s="44">
        <v>105</v>
      </c>
      <c r="B117" s="45">
        <f ca="1">EDATE(Debts!$S$13,A117-1)</f>
        <v>49491</v>
      </c>
      <c r="C117" s="46">
        <v>0</v>
      </c>
      <c r="D117" s="46">
        <f t="shared" si="55"/>
        <v>0</v>
      </c>
      <c r="E117" s="46">
        <f t="shared" si="56"/>
        <v>0</v>
      </c>
      <c r="F117" s="46">
        <f t="shared" si="54"/>
        <v>0</v>
      </c>
      <c r="G117" s="46">
        <f t="shared" si="57"/>
        <v>0</v>
      </c>
      <c r="H117" s="46">
        <f t="shared" si="58"/>
        <v>0</v>
      </c>
      <c r="I117" s="47">
        <f t="shared" si="59"/>
        <v>0</v>
      </c>
      <c r="J117" s="46">
        <f t="shared" si="60"/>
        <v>0</v>
      </c>
      <c r="K117" s="46">
        <f t="shared" si="61"/>
        <v>0</v>
      </c>
      <c r="L117" s="47">
        <f t="shared" si="62"/>
        <v>0</v>
      </c>
      <c r="M117" s="46">
        <f t="shared" si="63"/>
        <v>0</v>
      </c>
      <c r="N117" s="46">
        <f t="shared" si="64"/>
        <v>0</v>
      </c>
      <c r="O117" s="47">
        <f t="shared" si="65"/>
        <v>0</v>
      </c>
      <c r="P117" s="46">
        <f>MAX(0,Debts!$S$12+C117-SUM(Q117,R117,S117))</f>
        <v>650</v>
      </c>
      <c r="Q117" s="46">
        <f t="shared" si="66"/>
        <v>0</v>
      </c>
      <c r="R117" s="46">
        <f t="shared" si="67"/>
        <v>0</v>
      </c>
      <c r="S117" s="46">
        <f t="shared" si="68"/>
        <v>0</v>
      </c>
      <c r="T117" s="46">
        <f t="shared" si="69"/>
        <v>650</v>
      </c>
      <c r="U117" s="46">
        <f t="shared" si="70"/>
        <v>650</v>
      </c>
      <c r="V117" s="46">
        <f t="shared" si="71"/>
        <v>650</v>
      </c>
    </row>
    <row r="118" spans="1:22" ht="15.6">
      <c r="A118" s="44">
        <v>106</v>
      </c>
      <c r="B118" s="45">
        <f ca="1">EDATE(Debts!$S$13,A118-1)</f>
        <v>49522</v>
      </c>
      <c r="C118" s="46">
        <v>0</v>
      </c>
      <c r="D118" s="46">
        <f t="shared" si="55"/>
        <v>0</v>
      </c>
      <c r="E118" s="46">
        <f t="shared" si="56"/>
        <v>0</v>
      </c>
      <c r="F118" s="46">
        <f t="shared" si="54"/>
        <v>0</v>
      </c>
      <c r="G118" s="46">
        <f t="shared" si="57"/>
        <v>0</v>
      </c>
      <c r="H118" s="46">
        <f t="shared" si="58"/>
        <v>0</v>
      </c>
      <c r="I118" s="47">
        <f t="shared" si="59"/>
        <v>0</v>
      </c>
      <c r="J118" s="46">
        <f t="shared" si="60"/>
        <v>0</v>
      </c>
      <c r="K118" s="46">
        <f t="shared" si="61"/>
        <v>0</v>
      </c>
      <c r="L118" s="47">
        <f t="shared" si="62"/>
        <v>0</v>
      </c>
      <c r="M118" s="46">
        <f t="shared" si="63"/>
        <v>0</v>
      </c>
      <c r="N118" s="46">
        <f t="shared" si="64"/>
        <v>0</v>
      </c>
      <c r="O118" s="47">
        <f t="shared" si="65"/>
        <v>0</v>
      </c>
      <c r="P118" s="46">
        <f>MAX(0,Debts!$S$12+C118-SUM(Q118,R118,S118))</f>
        <v>650</v>
      </c>
      <c r="Q118" s="46">
        <f t="shared" si="66"/>
        <v>0</v>
      </c>
      <c r="R118" s="46">
        <f t="shared" si="67"/>
        <v>0</v>
      </c>
      <c r="S118" s="46">
        <f t="shared" si="68"/>
        <v>0</v>
      </c>
      <c r="T118" s="46">
        <f t="shared" si="69"/>
        <v>650</v>
      </c>
      <c r="U118" s="46">
        <f t="shared" si="70"/>
        <v>650</v>
      </c>
      <c r="V118" s="46">
        <f t="shared" si="71"/>
        <v>650</v>
      </c>
    </row>
    <row r="119" spans="1:22" ht="15.6">
      <c r="A119" s="44">
        <v>107</v>
      </c>
      <c r="B119" s="45">
        <f ca="1">EDATE(Debts!$S$13,A119-1)</f>
        <v>49553</v>
      </c>
      <c r="C119" s="46">
        <v>0</v>
      </c>
      <c r="D119" s="46">
        <f t="shared" si="55"/>
        <v>0</v>
      </c>
      <c r="E119" s="46">
        <f t="shared" si="56"/>
        <v>0</v>
      </c>
      <c r="F119" s="46">
        <f t="shared" si="54"/>
        <v>0</v>
      </c>
      <c r="G119" s="46">
        <f t="shared" si="57"/>
        <v>0</v>
      </c>
      <c r="H119" s="46">
        <f t="shared" si="58"/>
        <v>0</v>
      </c>
      <c r="I119" s="47">
        <f t="shared" si="59"/>
        <v>0</v>
      </c>
      <c r="J119" s="46">
        <f t="shared" si="60"/>
        <v>0</v>
      </c>
      <c r="K119" s="46">
        <f t="shared" si="61"/>
        <v>0</v>
      </c>
      <c r="L119" s="47">
        <f t="shared" si="62"/>
        <v>0</v>
      </c>
      <c r="M119" s="46">
        <f t="shared" si="63"/>
        <v>0</v>
      </c>
      <c r="N119" s="46">
        <f t="shared" si="64"/>
        <v>0</v>
      </c>
      <c r="O119" s="47">
        <f t="shared" si="65"/>
        <v>0</v>
      </c>
      <c r="P119" s="46">
        <f>MAX(0,Debts!$S$12+C119-SUM(Q119,R119,S119))</f>
        <v>650</v>
      </c>
      <c r="Q119" s="46">
        <f t="shared" si="66"/>
        <v>0</v>
      </c>
      <c r="R119" s="46">
        <f t="shared" si="67"/>
        <v>0</v>
      </c>
      <c r="S119" s="46">
        <f t="shared" si="68"/>
        <v>0</v>
      </c>
      <c r="T119" s="46">
        <f t="shared" si="69"/>
        <v>650</v>
      </c>
      <c r="U119" s="46">
        <f t="shared" si="70"/>
        <v>650</v>
      </c>
      <c r="V119" s="46">
        <f t="shared" si="71"/>
        <v>650</v>
      </c>
    </row>
    <row r="120" spans="1:22" ht="15.6">
      <c r="A120" s="44">
        <v>108</v>
      </c>
      <c r="B120" s="45">
        <f ca="1">EDATE(Debts!$S$13,A120-1)</f>
        <v>49583</v>
      </c>
      <c r="C120" s="46">
        <v>0</v>
      </c>
      <c r="D120" s="46">
        <f t="shared" si="55"/>
        <v>0</v>
      </c>
      <c r="E120" s="46">
        <f t="shared" si="56"/>
        <v>0</v>
      </c>
      <c r="F120" s="46">
        <f t="shared" si="54"/>
        <v>0</v>
      </c>
      <c r="G120" s="46">
        <f t="shared" si="57"/>
        <v>0</v>
      </c>
      <c r="H120" s="46">
        <f t="shared" si="58"/>
        <v>0</v>
      </c>
      <c r="I120" s="47">
        <f t="shared" si="59"/>
        <v>0</v>
      </c>
      <c r="J120" s="46">
        <f t="shared" si="60"/>
        <v>0</v>
      </c>
      <c r="K120" s="46">
        <f t="shared" si="61"/>
        <v>0</v>
      </c>
      <c r="L120" s="47">
        <f t="shared" si="62"/>
        <v>0</v>
      </c>
      <c r="M120" s="46">
        <f t="shared" si="63"/>
        <v>0</v>
      </c>
      <c r="N120" s="46">
        <f t="shared" si="64"/>
        <v>0</v>
      </c>
      <c r="O120" s="47">
        <f t="shared" si="65"/>
        <v>0</v>
      </c>
      <c r="P120" s="46">
        <f>MAX(0,Debts!$S$12+C120-SUM(Q120,R120,S120))</f>
        <v>650</v>
      </c>
      <c r="Q120" s="46">
        <f t="shared" si="66"/>
        <v>0</v>
      </c>
      <c r="R120" s="46">
        <f t="shared" si="67"/>
        <v>0</v>
      </c>
      <c r="S120" s="46">
        <f t="shared" si="68"/>
        <v>0</v>
      </c>
      <c r="T120" s="46">
        <f t="shared" si="69"/>
        <v>650</v>
      </c>
      <c r="U120" s="46">
        <f t="shared" si="70"/>
        <v>650</v>
      </c>
      <c r="V120" s="46">
        <f t="shared" si="71"/>
        <v>650</v>
      </c>
    </row>
    <row r="121" spans="1:22" ht="15.6">
      <c r="A121" s="44">
        <v>109</v>
      </c>
      <c r="B121" s="45">
        <f ca="1">EDATE(Debts!$S$13,A121-1)</f>
        <v>49614</v>
      </c>
      <c r="C121" s="46">
        <v>0</v>
      </c>
      <c r="D121" s="46">
        <f t="shared" si="55"/>
        <v>0</v>
      </c>
      <c r="E121" s="46">
        <f t="shared" si="56"/>
        <v>0</v>
      </c>
      <c r="F121" s="46">
        <f t="shared" si="54"/>
        <v>0</v>
      </c>
      <c r="G121" s="46">
        <f t="shared" si="57"/>
        <v>0</v>
      </c>
      <c r="H121" s="46">
        <f t="shared" si="58"/>
        <v>0</v>
      </c>
      <c r="I121" s="47">
        <f t="shared" si="59"/>
        <v>0</v>
      </c>
      <c r="J121" s="46">
        <f t="shared" si="60"/>
        <v>0</v>
      </c>
      <c r="K121" s="46">
        <f t="shared" si="61"/>
        <v>0</v>
      </c>
      <c r="L121" s="47">
        <f t="shared" si="62"/>
        <v>0</v>
      </c>
      <c r="M121" s="46">
        <f t="shared" si="63"/>
        <v>0</v>
      </c>
      <c r="N121" s="46">
        <f t="shared" si="64"/>
        <v>0</v>
      </c>
      <c r="O121" s="47">
        <f t="shared" si="65"/>
        <v>0</v>
      </c>
      <c r="P121" s="46">
        <f>MAX(0,Debts!$S$12+C121-SUM(Q121,R121,S121))</f>
        <v>650</v>
      </c>
      <c r="Q121" s="46">
        <f t="shared" si="66"/>
        <v>0</v>
      </c>
      <c r="R121" s="46">
        <f t="shared" si="67"/>
        <v>0</v>
      </c>
      <c r="S121" s="46">
        <f t="shared" si="68"/>
        <v>0</v>
      </c>
      <c r="T121" s="46">
        <f t="shared" si="69"/>
        <v>650</v>
      </c>
      <c r="U121" s="46">
        <f t="shared" si="70"/>
        <v>650</v>
      </c>
      <c r="V121" s="46">
        <f t="shared" si="71"/>
        <v>650</v>
      </c>
    </row>
    <row r="122" spans="1:22" ht="15.6">
      <c r="A122" s="44">
        <v>110</v>
      </c>
      <c r="B122" s="45">
        <f ca="1">EDATE(Debts!$S$13,A122-1)</f>
        <v>49644</v>
      </c>
      <c r="C122" s="46">
        <v>0</v>
      </c>
      <c r="D122" s="46">
        <f t="shared" si="55"/>
        <v>0</v>
      </c>
      <c r="E122" s="46">
        <f t="shared" si="56"/>
        <v>0</v>
      </c>
      <c r="F122" s="46">
        <f t="shared" si="54"/>
        <v>0</v>
      </c>
      <c r="G122" s="46">
        <f t="shared" si="57"/>
        <v>0</v>
      </c>
      <c r="H122" s="46">
        <f t="shared" si="58"/>
        <v>0</v>
      </c>
      <c r="I122" s="47">
        <f t="shared" si="59"/>
        <v>0</v>
      </c>
      <c r="J122" s="46">
        <f t="shared" si="60"/>
        <v>0</v>
      </c>
      <c r="K122" s="46">
        <f t="shared" si="61"/>
        <v>0</v>
      </c>
      <c r="L122" s="47">
        <f t="shared" si="62"/>
        <v>0</v>
      </c>
      <c r="M122" s="46">
        <f t="shared" si="63"/>
        <v>0</v>
      </c>
      <c r="N122" s="46">
        <f t="shared" si="64"/>
        <v>0</v>
      </c>
      <c r="O122" s="47">
        <f t="shared" si="65"/>
        <v>0</v>
      </c>
      <c r="P122" s="46">
        <f>MAX(0,Debts!$S$12+C122-SUM(Q122,R122,S122))</f>
        <v>650</v>
      </c>
      <c r="Q122" s="46">
        <f t="shared" si="66"/>
        <v>0</v>
      </c>
      <c r="R122" s="46">
        <f t="shared" si="67"/>
        <v>0</v>
      </c>
      <c r="S122" s="46">
        <f t="shared" si="68"/>
        <v>0</v>
      </c>
      <c r="T122" s="46">
        <f t="shared" si="69"/>
        <v>650</v>
      </c>
      <c r="U122" s="46">
        <f t="shared" si="70"/>
        <v>650</v>
      </c>
      <c r="V122" s="46">
        <f t="shared" si="71"/>
        <v>650</v>
      </c>
    </row>
    <row r="123" spans="1:22" ht="15.6">
      <c r="A123" s="44">
        <v>111</v>
      </c>
      <c r="B123" s="45">
        <f ca="1">EDATE(Debts!$S$13,A123-1)</f>
        <v>49675</v>
      </c>
      <c r="C123" s="46">
        <v>0</v>
      </c>
      <c r="D123" s="46">
        <f t="shared" si="55"/>
        <v>0</v>
      </c>
      <c r="E123" s="46">
        <f t="shared" si="56"/>
        <v>0</v>
      </c>
      <c r="F123" s="46">
        <f t="shared" si="54"/>
        <v>0</v>
      </c>
      <c r="G123" s="46">
        <f t="shared" si="57"/>
        <v>0</v>
      </c>
      <c r="H123" s="46">
        <f t="shared" si="58"/>
        <v>0</v>
      </c>
      <c r="I123" s="47">
        <f t="shared" si="59"/>
        <v>0</v>
      </c>
      <c r="J123" s="46">
        <f t="shared" si="60"/>
        <v>0</v>
      </c>
      <c r="K123" s="46">
        <f t="shared" si="61"/>
        <v>0</v>
      </c>
      <c r="L123" s="47">
        <f t="shared" si="62"/>
        <v>0</v>
      </c>
      <c r="M123" s="46">
        <f t="shared" si="63"/>
        <v>0</v>
      </c>
      <c r="N123" s="46">
        <f t="shared" si="64"/>
        <v>0</v>
      </c>
      <c r="O123" s="47">
        <f t="shared" si="65"/>
        <v>0</v>
      </c>
      <c r="P123" s="46">
        <f>MAX(0,Debts!$S$12+C123-SUM(Q123,R123,S123))</f>
        <v>650</v>
      </c>
      <c r="Q123" s="46">
        <f t="shared" si="66"/>
        <v>0</v>
      </c>
      <c r="R123" s="46">
        <f t="shared" si="67"/>
        <v>0</v>
      </c>
      <c r="S123" s="46">
        <f t="shared" si="68"/>
        <v>0</v>
      </c>
      <c r="T123" s="46">
        <f t="shared" si="69"/>
        <v>650</v>
      </c>
      <c r="U123" s="46">
        <f t="shared" si="70"/>
        <v>650</v>
      </c>
      <c r="V123" s="46">
        <f t="shared" si="71"/>
        <v>650</v>
      </c>
    </row>
    <row r="124" spans="1:22" ht="15.6">
      <c r="A124" s="44">
        <v>112</v>
      </c>
      <c r="B124" s="45">
        <f ca="1">EDATE(Debts!$S$13,A124-1)</f>
        <v>49706</v>
      </c>
      <c r="C124" s="46">
        <v>0</v>
      </c>
      <c r="D124" s="46">
        <f t="shared" si="55"/>
        <v>0</v>
      </c>
      <c r="E124" s="46">
        <f t="shared" si="56"/>
        <v>0</v>
      </c>
      <c r="F124" s="46">
        <f t="shared" si="54"/>
        <v>0</v>
      </c>
      <c r="G124" s="46">
        <f t="shared" si="57"/>
        <v>0</v>
      </c>
      <c r="H124" s="46">
        <f t="shared" si="58"/>
        <v>0</v>
      </c>
      <c r="I124" s="47">
        <f t="shared" si="59"/>
        <v>0</v>
      </c>
      <c r="J124" s="46">
        <f t="shared" si="60"/>
        <v>0</v>
      </c>
      <c r="K124" s="46">
        <f t="shared" si="61"/>
        <v>0</v>
      </c>
      <c r="L124" s="47">
        <f t="shared" si="62"/>
        <v>0</v>
      </c>
      <c r="M124" s="46">
        <f t="shared" si="63"/>
        <v>0</v>
      </c>
      <c r="N124" s="46">
        <f t="shared" si="64"/>
        <v>0</v>
      </c>
      <c r="O124" s="47">
        <f t="shared" si="65"/>
        <v>0</v>
      </c>
      <c r="P124" s="46">
        <f>MAX(0,Debts!$S$12+C124-SUM(Q124,R124,S124))</f>
        <v>650</v>
      </c>
      <c r="Q124" s="46">
        <f t="shared" si="66"/>
        <v>0</v>
      </c>
      <c r="R124" s="46">
        <f t="shared" si="67"/>
        <v>0</v>
      </c>
      <c r="S124" s="46">
        <f t="shared" si="68"/>
        <v>0</v>
      </c>
      <c r="T124" s="46">
        <f t="shared" si="69"/>
        <v>650</v>
      </c>
      <c r="U124" s="46">
        <f t="shared" si="70"/>
        <v>650</v>
      </c>
      <c r="V124" s="46">
        <f t="shared" si="71"/>
        <v>650</v>
      </c>
    </row>
    <row r="125" spans="1:22" ht="15.6">
      <c r="A125" s="44">
        <v>113</v>
      </c>
      <c r="B125" s="45">
        <f ca="1">EDATE(Debts!$S$13,A125-1)</f>
        <v>49735</v>
      </c>
      <c r="C125" s="46">
        <v>0</v>
      </c>
      <c r="D125" s="46">
        <f t="shared" si="55"/>
        <v>0</v>
      </c>
      <c r="E125" s="46">
        <f t="shared" si="56"/>
        <v>0</v>
      </c>
      <c r="F125" s="46">
        <f t="shared" si="54"/>
        <v>0</v>
      </c>
      <c r="G125" s="46">
        <f t="shared" si="57"/>
        <v>0</v>
      </c>
      <c r="H125" s="46">
        <f t="shared" si="58"/>
        <v>0</v>
      </c>
      <c r="I125" s="47">
        <f t="shared" si="59"/>
        <v>0</v>
      </c>
      <c r="J125" s="46">
        <f t="shared" si="60"/>
        <v>0</v>
      </c>
      <c r="K125" s="46">
        <f t="shared" si="61"/>
        <v>0</v>
      </c>
      <c r="L125" s="47">
        <f t="shared" si="62"/>
        <v>0</v>
      </c>
      <c r="M125" s="46">
        <f t="shared" si="63"/>
        <v>0</v>
      </c>
      <c r="N125" s="46">
        <f t="shared" si="64"/>
        <v>0</v>
      </c>
      <c r="O125" s="47">
        <f t="shared" si="65"/>
        <v>0</v>
      </c>
      <c r="P125" s="46">
        <f>MAX(0,Debts!$S$12+C125-SUM(Q125,R125,S125))</f>
        <v>650</v>
      </c>
      <c r="Q125" s="46">
        <f t="shared" si="66"/>
        <v>0</v>
      </c>
      <c r="R125" s="46">
        <f t="shared" si="67"/>
        <v>0</v>
      </c>
      <c r="S125" s="46">
        <f t="shared" si="68"/>
        <v>0</v>
      </c>
      <c r="T125" s="46">
        <f t="shared" si="69"/>
        <v>650</v>
      </c>
      <c r="U125" s="46">
        <f t="shared" si="70"/>
        <v>650</v>
      </c>
      <c r="V125" s="46">
        <f t="shared" si="71"/>
        <v>650</v>
      </c>
    </row>
    <row r="126" spans="1:22" ht="15.6">
      <c r="A126" s="44">
        <v>114</v>
      </c>
      <c r="B126" s="45">
        <f ca="1">EDATE(Debts!$S$13,A126-1)</f>
        <v>49766</v>
      </c>
      <c r="C126" s="46">
        <v>0</v>
      </c>
      <c r="D126" s="46">
        <f t="shared" si="55"/>
        <v>0</v>
      </c>
      <c r="E126" s="46">
        <f t="shared" si="56"/>
        <v>0</v>
      </c>
      <c r="F126" s="46">
        <f t="shared" si="54"/>
        <v>0</v>
      </c>
      <c r="G126" s="46">
        <f t="shared" si="57"/>
        <v>0</v>
      </c>
      <c r="H126" s="46">
        <f t="shared" si="58"/>
        <v>0</v>
      </c>
      <c r="I126" s="47">
        <f t="shared" si="59"/>
        <v>0</v>
      </c>
      <c r="J126" s="46">
        <f t="shared" si="60"/>
        <v>0</v>
      </c>
      <c r="K126" s="46">
        <f t="shared" si="61"/>
        <v>0</v>
      </c>
      <c r="L126" s="47">
        <f t="shared" si="62"/>
        <v>0</v>
      </c>
      <c r="M126" s="46">
        <f t="shared" si="63"/>
        <v>0</v>
      </c>
      <c r="N126" s="46">
        <f t="shared" si="64"/>
        <v>0</v>
      </c>
      <c r="O126" s="47">
        <f t="shared" si="65"/>
        <v>0</v>
      </c>
      <c r="P126" s="46">
        <f>MAX(0,Debts!$S$12+C126-SUM(Q126,R126,S126))</f>
        <v>650</v>
      </c>
      <c r="Q126" s="46">
        <f t="shared" si="66"/>
        <v>0</v>
      </c>
      <c r="R126" s="46">
        <f t="shared" si="67"/>
        <v>0</v>
      </c>
      <c r="S126" s="46">
        <f t="shared" si="68"/>
        <v>0</v>
      </c>
      <c r="T126" s="46">
        <f t="shared" si="69"/>
        <v>650</v>
      </c>
      <c r="U126" s="46">
        <f t="shared" si="70"/>
        <v>650</v>
      </c>
      <c r="V126" s="46">
        <f t="shared" si="71"/>
        <v>650</v>
      </c>
    </row>
    <row r="127" spans="1:22" ht="15.6">
      <c r="A127" s="44">
        <v>115</v>
      </c>
      <c r="B127" s="45">
        <f ca="1">EDATE(Debts!$S$13,A127-1)</f>
        <v>49796</v>
      </c>
      <c r="C127" s="46">
        <v>0</v>
      </c>
      <c r="D127" s="46">
        <f t="shared" si="55"/>
        <v>0</v>
      </c>
      <c r="E127" s="46">
        <f t="shared" si="56"/>
        <v>0</v>
      </c>
      <c r="F127" s="46">
        <f t="shared" si="54"/>
        <v>0</v>
      </c>
      <c r="G127" s="46">
        <f t="shared" si="57"/>
        <v>0</v>
      </c>
      <c r="H127" s="46">
        <f t="shared" si="58"/>
        <v>0</v>
      </c>
      <c r="I127" s="47">
        <f t="shared" si="59"/>
        <v>0</v>
      </c>
      <c r="J127" s="46">
        <f t="shared" si="60"/>
        <v>0</v>
      </c>
      <c r="K127" s="46">
        <f t="shared" si="61"/>
        <v>0</v>
      </c>
      <c r="L127" s="47">
        <f t="shared" si="62"/>
        <v>0</v>
      </c>
      <c r="M127" s="46">
        <f t="shared" si="63"/>
        <v>0</v>
      </c>
      <c r="N127" s="46">
        <f t="shared" si="64"/>
        <v>0</v>
      </c>
      <c r="O127" s="47">
        <f t="shared" si="65"/>
        <v>0</v>
      </c>
      <c r="P127" s="46">
        <f>MAX(0,Debts!$S$12+C127-SUM(Q127,R127,S127))</f>
        <v>650</v>
      </c>
      <c r="Q127" s="46">
        <f t="shared" si="66"/>
        <v>0</v>
      </c>
      <c r="R127" s="46">
        <f t="shared" si="67"/>
        <v>0</v>
      </c>
      <c r="S127" s="46">
        <f t="shared" si="68"/>
        <v>0</v>
      </c>
      <c r="T127" s="46">
        <f t="shared" si="69"/>
        <v>650</v>
      </c>
      <c r="U127" s="46">
        <f t="shared" si="70"/>
        <v>650</v>
      </c>
      <c r="V127" s="46">
        <f t="shared" si="71"/>
        <v>650</v>
      </c>
    </row>
    <row r="128" spans="1:22" ht="15.6">
      <c r="A128" s="44">
        <v>116</v>
      </c>
      <c r="B128" s="45">
        <f ca="1">EDATE(Debts!$S$13,A128-1)</f>
        <v>49827</v>
      </c>
      <c r="C128" s="46">
        <v>0</v>
      </c>
      <c r="D128" s="46">
        <f t="shared" si="55"/>
        <v>0</v>
      </c>
      <c r="E128" s="46">
        <f t="shared" si="56"/>
        <v>0</v>
      </c>
      <c r="F128" s="46">
        <f t="shared" si="54"/>
        <v>0</v>
      </c>
      <c r="G128" s="46">
        <f t="shared" si="57"/>
        <v>0</v>
      </c>
      <c r="H128" s="46">
        <f t="shared" si="58"/>
        <v>0</v>
      </c>
      <c r="I128" s="47">
        <f t="shared" si="59"/>
        <v>0</v>
      </c>
      <c r="J128" s="46">
        <f t="shared" si="60"/>
        <v>0</v>
      </c>
      <c r="K128" s="46">
        <f t="shared" si="61"/>
        <v>0</v>
      </c>
      <c r="L128" s="47">
        <f t="shared" si="62"/>
        <v>0</v>
      </c>
      <c r="M128" s="46">
        <f t="shared" si="63"/>
        <v>0</v>
      </c>
      <c r="N128" s="46">
        <f t="shared" si="64"/>
        <v>0</v>
      </c>
      <c r="O128" s="47">
        <f t="shared" si="65"/>
        <v>0</v>
      </c>
      <c r="P128" s="46">
        <f>MAX(0,Debts!$S$12+C128-SUM(Q128,R128,S128))</f>
        <v>650</v>
      </c>
      <c r="Q128" s="46">
        <f t="shared" si="66"/>
        <v>0</v>
      </c>
      <c r="R128" s="46">
        <f t="shared" si="67"/>
        <v>0</v>
      </c>
      <c r="S128" s="46">
        <f t="shared" si="68"/>
        <v>0</v>
      </c>
      <c r="T128" s="46">
        <f t="shared" si="69"/>
        <v>650</v>
      </c>
      <c r="U128" s="46">
        <f t="shared" si="70"/>
        <v>650</v>
      </c>
      <c r="V128" s="46">
        <f t="shared" si="71"/>
        <v>650</v>
      </c>
    </row>
    <row r="129" spans="1:22" ht="15.6">
      <c r="A129" s="44">
        <v>117</v>
      </c>
      <c r="B129" s="45">
        <f ca="1">EDATE(Debts!$S$13,A129-1)</f>
        <v>49857</v>
      </c>
      <c r="C129" s="46">
        <v>0</v>
      </c>
      <c r="D129" s="46">
        <f t="shared" si="55"/>
        <v>0</v>
      </c>
      <c r="E129" s="46">
        <f t="shared" si="56"/>
        <v>0</v>
      </c>
      <c r="F129" s="46">
        <f t="shared" si="54"/>
        <v>0</v>
      </c>
      <c r="G129" s="46">
        <f t="shared" si="57"/>
        <v>0</v>
      </c>
      <c r="H129" s="46">
        <f t="shared" si="58"/>
        <v>0</v>
      </c>
      <c r="I129" s="47">
        <f t="shared" si="59"/>
        <v>0</v>
      </c>
      <c r="J129" s="46">
        <f t="shared" si="60"/>
        <v>0</v>
      </c>
      <c r="K129" s="46">
        <f t="shared" si="61"/>
        <v>0</v>
      </c>
      <c r="L129" s="47">
        <f t="shared" si="62"/>
        <v>0</v>
      </c>
      <c r="M129" s="46">
        <f t="shared" si="63"/>
        <v>0</v>
      </c>
      <c r="N129" s="46">
        <f t="shared" si="64"/>
        <v>0</v>
      </c>
      <c r="O129" s="47">
        <f t="shared" si="65"/>
        <v>0</v>
      </c>
      <c r="P129" s="46">
        <f>MAX(0,Debts!$S$12+C129-SUM(Q129,R129,S129))</f>
        <v>650</v>
      </c>
      <c r="Q129" s="46">
        <f t="shared" si="66"/>
        <v>0</v>
      </c>
      <c r="R129" s="46">
        <f t="shared" si="67"/>
        <v>0</v>
      </c>
      <c r="S129" s="46">
        <f t="shared" si="68"/>
        <v>0</v>
      </c>
      <c r="T129" s="46">
        <f t="shared" si="69"/>
        <v>650</v>
      </c>
      <c r="U129" s="46">
        <f t="shared" si="70"/>
        <v>650</v>
      </c>
      <c r="V129" s="46">
        <f t="shared" si="71"/>
        <v>650</v>
      </c>
    </row>
    <row r="130" spans="1:22" ht="15.6">
      <c r="A130" s="44">
        <v>118</v>
      </c>
      <c r="B130" s="45">
        <f ca="1">EDATE(Debts!$S$13,A130-1)</f>
        <v>49888</v>
      </c>
      <c r="C130" s="46">
        <v>0</v>
      </c>
      <c r="D130" s="46">
        <f t="shared" si="55"/>
        <v>0</v>
      </c>
      <c r="E130" s="46">
        <f t="shared" si="56"/>
        <v>0</v>
      </c>
      <c r="F130" s="46">
        <f t="shared" si="54"/>
        <v>0</v>
      </c>
      <c r="G130" s="46">
        <f t="shared" si="57"/>
        <v>0</v>
      </c>
      <c r="H130" s="46">
        <f t="shared" si="58"/>
        <v>0</v>
      </c>
      <c r="I130" s="47">
        <f t="shared" si="59"/>
        <v>0</v>
      </c>
      <c r="J130" s="46">
        <f t="shared" si="60"/>
        <v>0</v>
      </c>
      <c r="K130" s="46">
        <f t="shared" si="61"/>
        <v>0</v>
      </c>
      <c r="L130" s="47">
        <f t="shared" si="62"/>
        <v>0</v>
      </c>
      <c r="M130" s="46">
        <f t="shared" si="63"/>
        <v>0</v>
      </c>
      <c r="N130" s="46">
        <f t="shared" si="64"/>
        <v>0</v>
      </c>
      <c r="O130" s="47">
        <f t="shared" si="65"/>
        <v>0</v>
      </c>
      <c r="P130" s="46">
        <f>MAX(0,Debts!$S$12+C130-SUM(Q130,R130,S130))</f>
        <v>650</v>
      </c>
      <c r="Q130" s="46">
        <f t="shared" si="66"/>
        <v>0</v>
      </c>
      <c r="R130" s="46">
        <f t="shared" si="67"/>
        <v>0</v>
      </c>
      <c r="S130" s="46">
        <f t="shared" si="68"/>
        <v>0</v>
      </c>
      <c r="T130" s="46">
        <f t="shared" si="69"/>
        <v>650</v>
      </c>
      <c r="U130" s="46">
        <f t="shared" si="70"/>
        <v>650</v>
      </c>
      <c r="V130" s="46">
        <f t="shared" si="71"/>
        <v>650</v>
      </c>
    </row>
    <row r="131" spans="1:22" ht="15.6">
      <c r="A131" s="44">
        <v>119</v>
      </c>
      <c r="B131" s="45">
        <f ca="1">EDATE(Debts!$S$13,A131-1)</f>
        <v>49919</v>
      </c>
      <c r="C131" s="46">
        <v>0</v>
      </c>
      <c r="D131" s="46">
        <f t="shared" si="55"/>
        <v>0</v>
      </c>
      <c r="E131" s="46">
        <f t="shared" si="56"/>
        <v>0</v>
      </c>
      <c r="F131" s="46">
        <f t="shared" si="54"/>
        <v>0</v>
      </c>
      <c r="G131" s="46">
        <f t="shared" si="57"/>
        <v>0</v>
      </c>
      <c r="H131" s="46">
        <f t="shared" si="58"/>
        <v>0</v>
      </c>
      <c r="I131" s="47">
        <f t="shared" si="59"/>
        <v>0</v>
      </c>
      <c r="J131" s="46">
        <f t="shared" si="60"/>
        <v>0</v>
      </c>
      <c r="K131" s="46">
        <f t="shared" si="61"/>
        <v>0</v>
      </c>
      <c r="L131" s="47">
        <f t="shared" si="62"/>
        <v>0</v>
      </c>
      <c r="M131" s="46">
        <f t="shared" si="63"/>
        <v>0</v>
      </c>
      <c r="N131" s="46">
        <f t="shared" si="64"/>
        <v>0</v>
      </c>
      <c r="O131" s="47">
        <f t="shared" si="65"/>
        <v>0</v>
      </c>
      <c r="P131" s="46">
        <f>MAX(0,Debts!$S$12+C131-SUM(Q131,R131,S131))</f>
        <v>650</v>
      </c>
      <c r="Q131" s="46">
        <f t="shared" si="66"/>
        <v>0</v>
      </c>
      <c r="R131" s="46">
        <f t="shared" si="67"/>
        <v>0</v>
      </c>
      <c r="S131" s="46">
        <f t="shared" si="68"/>
        <v>0</v>
      </c>
      <c r="T131" s="46">
        <f t="shared" si="69"/>
        <v>650</v>
      </c>
      <c r="U131" s="46">
        <f t="shared" si="70"/>
        <v>650</v>
      </c>
      <c r="V131" s="46">
        <f t="shared" si="71"/>
        <v>650</v>
      </c>
    </row>
    <row r="132" spans="1:22" ht="15.6">
      <c r="A132" s="44">
        <v>120</v>
      </c>
      <c r="B132" s="45">
        <f ca="1">EDATE(Debts!$S$13,A132-1)</f>
        <v>49949</v>
      </c>
      <c r="C132" s="46">
        <v>0</v>
      </c>
      <c r="D132" s="46">
        <f t="shared" si="55"/>
        <v>0</v>
      </c>
      <c r="E132" s="46">
        <f t="shared" si="56"/>
        <v>0</v>
      </c>
      <c r="F132" s="46">
        <f t="shared" si="54"/>
        <v>0</v>
      </c>
      <c r="G132" s="46">
        <f t="shared" si="57"/>
        <v>0</v>
      </c>
      <c r="H132" s="46">
        <f t="shared" si="58"/>
        <v>0</v>
      </c>
      <c r="I132" s="47">
        <f t="shared" si="59"/>
        <v>0</v>
      </c>
      <c r="J132" s="46">
        <f t="shared" si="60"/>
        <v>0</v>
      </c>
      <c r="K132" s="46">
        <f t="shared" si="61"/>
        <v>0</v>
      </c>
      <c r="L132" s="47">
        <f t="shared" si="62"/>
        <v>0</v>
      </c>
      <c r="M132" s="46">
        <f t="shared" si="63"/>
        <v>0</v>
      </c>
      <c r="N132" s="46">
        <f t="shared" si="64"/>
        <v>0</v>
      </c>
      <c r="O132" s="47">
        <f t="shared" si="65"/>
        <v>0</v>
      </c>
      <c r="P132" s="46">
        <f>MAX(0,Debts!$S$12+C132-SUM(Q132,R132,S132))</f>
        <v>650</v>
      </c>
      <c r="Q132" s="46">
        <f t="shared" si="66"/>
        <v>0</v>
      </c>
      <c r="R132" s="46">
        <f t="shared" si="67"/>
        <v>0</v>
      </c>
      <c r="S132" s="46">
        <f t="shared" si="68"/>
        <v>0</v>
      </c>
      <c r="T132" s="46">
        <f t="shared" si="69"/>
        <v>650</v>
      </c>
      <c r="U132" s="46">
        <f t="shared" si="70"/>
        <v>650</v>
      </c>
      <c r="V132" s="46">
        <f t="shared" si="71"/>
        <v>650</v>
      </c>
    </row>
  </sheetData>
  <sheetProtection sheet="1" objects="1" scenarios="1"/>
  <mergeCells count="22">
    <mergeCell ref="J10:L10"/>
    <mergeCell ref="M9:O9"/>
    <mergeCell ref="M5:O5"/>
    <mergeCell ref="G8:I8"/>
    <mergeCell ref="J9:L9"/>
    <mergeCell ref="G7:I7"/>
    <mergeCell ref="J6:L6"/>
    <mergeCell ref="G10:I10"/>
    <mergeCell ref="A4:E10"/>
    <mergeCell ref="M10:O10"/>
    <mergeCell ref="G6:I6"/>
    <mergeCell ref="M7:O7"/>
    <mergeCell ref="J4:L4"/>
    <mergeCell ref="M6:O6"/>
    <mergeCell ref="J7:L7"/>
    <mergeCell ref="G5:I5"/>
    <mergeCell ref="G4:I4"/>
    <mergeCell ref="M8:O8"/>
    <mergeCell ref="M4:O4"/>
    <mergeCell ref="G9:I9"/>
    <mergeCell ref="J8:L8"/>
    <mergeCell ref="J5:L5"/>
  </mergeCells>
  <phoneticPr fontId="25" type="noConversion"/>
  <conditionalFormatting sqref="A13:O132">
    <cfRule type="expression" dxfId="3" priority="1">
      <formula>$F13=0</formula>
    </cfRule>
  </conditionalFormatting>
  <conditionalFormatting sqref="G6:O9">
    <cfRule type="expression" dxfId="2" priority="2">
      <formula>G$5=""</formula>
    </cfRule>
  </conditionalFormatting>
  <pageMargins left="0.75" right="0.75" top="1" bottom="1" header="0.5" footer="0.5"/>
  <pageSetup orientation="landscape" fitToHeight="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646464"/>
    <pageSetUpPr fitToPage="1"/>
  </sheetPr>
  <dimension ref="A1:O132"/>
  <sheetViews>
    <sheetView showGridLines="0" workbookViewId="0">
      <pane xSplit="6" ySplit="11" topLeftCell="G12" activePane="bottomRight" state="frozen"/>
      <selection pane="topRight"/>
      <selection pane="bottomLeft"/>
      <selection pane="bottomRight"/>
    </sheetView>
  </sheetViews>
  <sheetFormatPr defaultRowHeight="17.399999999999999"/>
  <cols>
    <col min="1" max="1" width="10.109375" customWidth="1"/>
    <col min="2" max="2" width="12.109375" customWidth="1"/>
    <col min="3" max="5" width="13.109375" customWidth="1"/>
    <col min="6" max="6" width="18.109375" customWidth="1"/>
    <col min="7" max="15" width="12.109375" customWidth="1"/>
  </cols>
  <sheetData>
    <row r="1" spans="1:15" ht="21">
      <c r="A1" s="49" t="s">
        <v>88</v>
      </c>
      <c r="H1" s="7" t="s">
        <v>62</v>
      </c>
    </row>
    <row r="2" spans="1:15" ht="15.6">
      <c r="A2" s="37" t="s">
        <v>63</v>
      </c>
      <c r="B2" s="30" t="str">
        <f ca="1">IF(ISNUMBER(D2),TEXT(EDATE(Debts!$S$13,D2-1),"mmm yyyy"),D2)</f>
        <v>Jan 2034</v>
      </c>
      <c r="C2" s="37" t="s">
        <v>53</v>
      </c>
      <c r="D2" s="38">
        <f>IF(COUNTIF(G9:O9,"Over*")&gt;0,"Over 10 yrs",IF(COUNT(G9:O9)=0,"",MAX(G9:O9)))</f>
        <v>87</v>
      </c>
      <c r="E2" s="37" t="s">
        <v>40</v>
      </c>
      <c r="F2" s="31">
        <f>SUM(E13:E132)</f>
        <v>8028.5499999999975</v>
      </c>
    </row>
    <row r="3" spans="1:15" ht="15.6">
      <c r="A3" s="37" t="s">
        <v>42</v>
      </c>
      <c r="B3" s="31">
        <f>SUM(D13:D132)</f>
        <v>28378.550000000003</v>
      </c>
      <c r="C3" s="37" t="s">
        <v>64</v>
      </c>
      <c r="D3" s="38">
        <f>IF(COUNT(G9:O9)=0,"",MIN(G9:O9))</f>
        <v>49</v>
      </c>
    </row>
    <row r="4" spans="1:15" ht="15.6">
      <c r="A4" s="55" t="s">
        <v>89</v>
      </c>
      <c r="B4" s="51"/>
      <c r="C4" s="51"/>
      <c r="D4" s="51"/>
      <c r="E4" s="51"/>
      <c r="F4" s="39" t="s">
        <v>90</v>
      </c>
      <c r="G4" s="63" t="s">
        <v>91</v>
      </c>
      <c r="H4" s="51"/>
      <c r="I4" s="51"/>
      <c r="J4" s="63" t="s">
        <v>92</v>
      </c>
      <c r="K4" s="51"/>
      <c r="L4" s="51"/>
      <c r="M4" s="63" t="s">
        <v>93</v>
      </c>
      <c r="N4" s="51"/>
      <c r="O4" s="51"/>
    </row>
    <row r="5" spans="1:15" ht="15.6">
      <c r="A5" s="51"/>
      <c r="B5" s="51"/>
      <c r="C5" s="51"/>
      <c r="D5" s="51"/>
      <c r="E5" s="51"/>
      <c r="F5" s="39" t="s">
        <v>67</v>
      </c>
      <c r="G5" s="58" t="str">
        <f>IF(INDEX(Debts!$S$6:$S$8,1)&gt;0,INDEX(Debts!$V$6:$V$8,1),"")</f>
        <v>Credit Card 1</v>
      </c>
      <c r="H5" s="51"/>
      <c r="I5" s="51"/>
      <c r="J5" s="58" t="str">
        <f>IF(INDEX(Debts!$S$6:$S$8,2)&gt;0,INDEX(Debts!$V$6:$V$8,2),"")</f>
        <v>Credit Card 2</v>
      </c>
      <c r="K5" s="51"/>
      <c r="L5" s="51"/>
      <c r="M5" s="58" t="str">
        <f>IF(INDEX(Debts!$S$6:$S$8,3)&gt;0,INDEX(Debts!$V$6:$V$8,3),"")</f>
        <v>Car Loan</v>
      </c>
      <c r="N5" s="51"/>
      <c r="O5" s="51"/>
    </row>
    <row r="6" spans="1:15" ht="15.6">
      <c r="A6" s="51"/>
      <c r="B6" s="51"/>
      <c r="C6" s="51"/>
      <c r="D6" s="51"/>
      <c r="E6" s="51"/>
      <c r="F6" s="39" t="s">
        <v>68</v>
      </c>
      <c r="G6" s="53">
        <f>INDEX(Debts!$S$6:$S$8,1)</f>
        <v>4200</v>
      </c>
      <c r="H6" s="51"/>
      <c r="I6" s="51"/>
      <c r="J6" s="53">
        <f>INDEX(Debts!$S$6:$S$8,2)</f>
        <v>1350</v>
      </c>
      <c r="K6" s="51"/>
      <c r="L6" s="51"/>
      <c r="M6" s="53">
        <f>INDEX(Debts!$S$6:$S$8,3)</f>
        <v>14800</v>
      </c>
      <c r="N6" s="51"/>
      <c r="O6" s="51"/>
    </row>
    <row r="7" spans="1:15" ht="15.6">
      <c r="A7" s="51"/>
      <c r="B7" s="51"/>
      <c r="C7" s="51"/>
      <c r="D7" s="51"/>
      <c r="E7" s="51"/>
      <c r="F7" s="39" t="s">
        <v>69</v>
      </c>
      <c r="G7" s="56">
        <f>INDEX(Debts!$T$6:$T$8,1)</f>
        <v>24.99</v>
      </c>
      <c r="H7" s="51"/>
      <c r="I7" s="51"/>
      <c r="J7" s="56">
        <f>INDEX(Debts!$T$6:$T$8,2)</f>
        <v>18.989999999999998</v>
      </c>
      <c r="K7" s="51"/>
      <c r="L7" s="51"/>
      <c r="M7" s="56">
        <f>INDEX(Debts!$T$6:$T$8,3)</f>
        <v>7.9</v>
      </c>
      <c r="N7" s="51"/>
      <c r="O7" s="51"/>
    </row>
    <row r="8" spans="1:15" ht="15.6">
      <c r="A8" s="51"/>
      <c r="B8" s="51"/>
      <c r="C8" s="51"/>
      <c r="D8" s="51"/>
      <c r="E8" s="51"/>
      <c r="F8" s="39" t="s">
        <v>27</v>
      </c>
      <c r="G8" s="53">
        <f>INDEX(Debts!$U$6:$U$8,1)</f>
        <v>105</v>
      </c>
      <c r="H8" s="51"/>
      <c r="I8" s="51"/>
      <c r="J8" s="53">
        <f>INDEX(Debts!$U$6:$U$8,2)</f>
        <v>40</v>
      </c>
      <c r="K8" s="51"/>
      <c r="L8" s="51"/>
      <c r="M8" s="53">
        <f>INDEX(Debts!$U$6:$U$8,3)</f>
        <v>360</v>
      </c>
      <c r="N8" s="51"/>
      <c r="O8" s="51"/>
    </row>
    <row r="9" spans="1:15" ht="15.6">
      <c r="A9" s="51"/>
      <c r="B9" s="51"/>
      <c r="C9" s="51"/>
      <c r="D9" s="51"/>
      <c r="E9" s="51"/>
      <c r="F9" s="39" t="s">
        <v>70</v>
      </c>
      <c r="G9" s="59">
        <f>IF(G6&lt;=0,"",IFERROR(MATCH(0,I13:I132,0),"Over 10 yrs"))</f>
        <v>87</v>
      </c>
      <c r="H9" s="51"/>
      <c r="I9" s="51"/>
      <c r="J9" s="59">
        <f>IF(J6&lt;=0,"",IFERROR(MATCH(0,L13:L132,0),"Over 10 yrs"))</f>
        <v>49</v>
      </c>
      <c r="K9" s="51"/>
      <c r="L9" s="51"/>
      <c r="M9" s="59">
        <f>IF(M6&lt;=0,"",IFERROR(MATCH(0,O13:O132,0),"Over 10 yrs"))</f>
        <v>49</v>
      </c>
      <c r="N9" s="51"/>
      <c r="O9" s="51"/>
    </row>
    <row r="10" spans="1:15" ht="15.6">
      <c r="A10" s="51"/>
      <c r="B10" s="51"/>
      <c r="C10" s="51"/>
      <c r="D10" s="51"/>
      <c r="E10" s="51"/>
      <c r="F10" s="39" t="s">
        <v>71</v>
      </c>
      <c r="G10" s="62" t="str">
        <f ca="1">IF(G9="","",IF(ISNUMBER(G9),TEXT(EDATE(Debts!$S$13,G9-1),"mmm yyyy"),G9))</f>
        <v>Jan 2034</v>
      </c>
      <c r="H10" s="51"/>
      <c r="I10" s="51"/>
      <c r="J10" s="62" t="str">
        <f ca="1">IF(J9="","",IF(ISNUMBER(J9),TEXT(EDATE(Debts!$S$13,J9-1),"mmm yyyy"),J9))</f>
        <v>Nov 2030</v>
      </c>
      <c r="K10" s="51"/>
      <c r="L10" s="51"/>
      <c r="M10" s="62" t="str">
        <f ca="1">IF(M9="","",IF(ISNUMBER(M9),TEXT(EDATE(Debts!$S$13,M9-1),"mmm yyyy"),M9))</f>
        <v>Nov 2030</v>
      </c>
      <c r="N10" s="51"/>
      <c r="O10" s="51"/>
    </row>
    <row r="11" spans="1:15" ht="30" customHeight="1">
      <c r="A11" s="40" t="s">
        <v>72</v>
      </c>
      <c r="B11" s="40" t="s">
        <v>73</v>
      </c>
      <c r="C11" s="40" t="s">
        <v>74</v>
      </c>
      <c r="D11" s="40" t="s">
        <v>42</v>
      </c>
      <c r="E11" s="40" t="s">
        <v>75</v>
      </c>
      <c r="F11" s="40" t="s">
        <v>76</v>
      </c>
      <c r="G11" s="40" t="s">
        <v>77</v>
      </c>
      <c r="H11" s="40" t="s">
        <v>75</v>
      </c>
      <c r="I11" s="40" t="s">
        <v>78</v>
      </c>
      <c r="J11" s="40" t="s">
        <v>77</v>
      </c>
      <c r="K11" s="40" t="s">
        <v>75</v>
      </c>
      <c r="L11" s="40" t="s">
        <v>78</v>
      </c>
      <c r="M11" s="40" t="s">
        <v>77</v>
      </c>
      <c r="N11" s="40" t="s">
        <v>75</v>
      </c>
      <c r="O11" s="40" t="s">
        <v>78</v>
      </c>
    </row>
    <row r="12" spans="1:15" ht="15.6">
      <c r="A12" s="41">
        <v>0</v>
      </c>
      <c r="B12" s="41" t="s">
        <v>86</v>
      </c>
      <c r="C12" s="42"/>
      <c r="D12" s="42"/>
      <c r="E12" s="42"/>
      <c r="F12" s="43">
        <f t="shared" ref="F12:F43" si="0">SUMIF($G$11:$O$11,"Balance",G12:O12)</f>
        <v>20350</v>
      </c>
      <c r="I12" s="43">
        <f>G6</f>
        <v>4200</v>
      </c>
      <c r="L12" s="43">
        <f>J6</f>
        <v>1350</v>
      </c>
      <c r="O12" s="43">
        <f>M6</f>
        <v>14800</v>
      </c>
    </row>
    <row r="13" spans="1:15" ht="15.6">
      <c r="A13" s="44">
        <v>1</v>
      </c>
      <c r="B13" s="45">
        <f ca="1">EDATE(Debts!$S$13,A13-1)</f>
        <v>46327</v>
      </c>
      <c r="C13" s="46">
        <v>0</v>
      </c>
      <c r="D13" s="46">
        <f t="shared" ref="D13:D44" si="1">SUMIF($G$11:$O$11,"Payment",G13:O13)</f>
        <v>505</v>
      </c>
      <c r="E13" s="46">
        <f t="shared" ref="E13:E44" si="2">SUMIF($G$11:$O$11,"Interest",G13:O13)</f>
        <v>206.26</v>
      </c>
      <c r="F13" s="46">
        <f t="shared" si="0"/>
        <v>20051.260000000002</v>
      </c>
      <c r="G13" s="46">
        <f t="shared" ref="G13:G44" si="3">ROUND(MIN(G$8,I12+H13),2)</f>
        <v>105</v>
      </c>
      <c r="H13" s="46">
        <f t="shared" ref="H13:H44" si="4">ROUND(I12*G$7/1200,2)</f>
        <v>87.47</v>
      </c>
      <c r="I13" s="47">
        <f t="shared" ref="I13:I44" si="5">ROUND(I12+H13-G13,2)</f>
        <v>4182.47</v>
      </c>
      <c r="J13" s="46">
        <f t="shared" ref="J13:J44" si="6">ROUND(MIN(J$8,L12+K13),2)</f>
        <v>40</v>
      </c>
      <c r="K13" s="46">
        <f t="shared" ref="K13:K44" si="7">ROUND(L12*J$7/1200,2)</f>
        <v>21.36</v>
      </c>
      <c r="L13" s="47">
        <f t="shared" ref="L13:L44" si="8">ROUND(L12+K13-J13,2)</f>
        <v>1331.36</v>
      </c>
      <c r="M13" s="46">
        <f t="shared" ref="M13:M44" si="9">ROUND(MIN(M$8,O12+N13),2)</f>
        <v>360</v>
      </c>
      <c r="N13" s="46">
        <f t="shared" ref="N13:N44" si="10">ROUND(O12*M$7/1200,2)</f>
        <v>97.43</v>
      </c>
      <c r="O13" s="47">
        <f t="shared" ref="O13:O44" si="11">ROUND(O12+N13-M13,2)</f>
        <v>14537.43</v>
      </c>
    </row>
    <row r="14" spans="1:15" ht="15.6">
      <c r="A14" s="44">
        <v>2</v>
      </c>
      <c r="B14" s="45">
        <f ca="1">EDATE(Debts!$S$13,A14-1)</f>
        <v>46357</v>
      </c>
      <c r="C14" s="46">
        <v>0</v>
      </c>
      <c r="D14" s="46">
        <f t="shared" si="1"/>
        <v>505</v>
      </c>
      <c r="E14" s="46">
        <f t="shared" si="2"/>
        <v>203.87</v>
      </c>
      <c r="F14" s="46">
        <f t="shared" si="0"/>
        <v>19750.129999999997</v>
      </c>
      <c r="G14" s="46">
        <f t="shared" si="3"/>
        <v>105</v>
      </c>
      <c r="H14" s="46">
        <f t="shared" si="4"/>
        <v>87.1</v>
      </c>
      <c r="I14" s="47">
        <f t="shared" si="5"/>
        <v>4164.57</v>
      </c>
      <c r="J14" s="46">
        <f t="shared" si="6"/>
        <v>40</v>
      </c>
      <c r="K14" s="46">
        <f t="shared" si="7"/>
        <v>21.07</v>
      </c>
      <c r="L14" s="47">
        <f t="shared" si="8"/>
        <v>1312.43</v>
      </c>
      <c r="M14" s="46">
        <f t="shared" si="9"/>
        <v>360</v>
      </c>
      <c r="N14" s="46">
        <f t="shared" si="10"/>
        <v>95.7</v>
      </c>
      <c r="O14" s="47">
        <f t="shared" si="11"/>
        <v>14273.13</v>
      </c>
    </row>
    <row r="15" spans="1:15" ht="15.6">
      <c r="A15" s="44">
        <v>3</v>
      </c>
      <c r="B15" s="45">
        <f ca="1">EDATE(Debts!$S$13,A15-1)</f>
        <v>46388</v>
      </c>
      <c r="C15" s="46">
        <v>0</v>
      </c>
      <c r="D15" s="46">
        <f t="shared" si="1"/>
        <v>505</v>
      </c>
      <c r="E15" s="46">
        <f t="shared" si="2"/>
        <v>201.45999999999998</v>
      </c>
      <c r="F15" s="46">
        <f t="shared" si="0"/>
        <v>19446.59</v>
      </c>
      <c r="G15" s="46">
        <f t="shared" si="3"/>
        <v>105</v>
      </c>
      <c r="H15" s="46">
        <f t="shared" si="4"/>
        <v>86.73</v>
      </c>
      <c r="I15" s="47">
        <f t="shared" si="5"/>
        <v>4146.3</v>
      </c>
      <c r="J15" s="46">
        <f t="shared" si="6"/>
        <v>40</v>
      </c>
      <c r="K15" s="46">
        <f t="shared" si="7"/>
        <v>20.77</v>
      </c>
      <c r="L15" s="47">
        <f t="shared" si="8"/>
        <v>1293.2</v>
      </c>
      <c r="M15" s="46">
        <f t="shared" si="9"/>
        <v>360</v>
      </c>
      <c r="N15" s="46">
        <f t="shared" si="10"/>
        <v>93.96</v>
      </c>
      <c r="O15" s="47">
        <f t="shared" si="11"/>
        <v>14007.09</v>
      </c>
    </row>
    <row r="16" spans="1:15" ht="15.6">
      <c r="A16" s="44">
        <v>4</v>
      </c>
      <c r="B16" s="45">
        <f ca="1">EDATE(Debts!$S$13,A16-1)</f>
        <v>46419</v>
      </c>
      <c r="C16" s="46">
        <v>0</v>
      </c>
      <c r="D16" s="46">
        <f t="shared" si="1"/>
        <v>505</v>
      </c>
      <c r="E16" s="46">
        <f t="shared" si="2"/>
        <v>199.01999999999998</v>
      </c>
      <c r="F16" s="46">
        <f t="shared" si="0"/>
        <v>19140.61</v>
      </c>
      <c r="G16" s="46">
        <f t="shared" si="3"/>
        <v>105</v>
      </c>
      <c r="H16" s="46">
        <f t="shared" si="4"/>
        <v>86.35</v>
      </c>
      <c r="I16" s="47">
        <f t="shared" si="5"/>
        <v>4127.6499999999996</v>
      </c>
      <c r="J16" s="46">
        <f t="shared" si="6"/>
        <v>40</v>
      </c>
      <c r="K16" s="46">
        <f t="shared" si="7"/>
        <v>20.46</v>
      </c>
      <c r="L16" s="47">
        <f t="shared" si="8"/>
        <v>1273.6600000000001</v>
      </c>
      <c r="M16" s="46">
        <f t="shared" si="9"/>
        <v>360</v>
      </c>
      <c r="N16" s="46">
        <f t="shared" si="10"/>
        <v>92.21</v>
      </c>
      <c r="O16" s="47">
        <f t="shared" si="11"/>
        <v>13739.3</v>
      </c>
    </row>
    <row r="17" spans="1:15" ht="15.6">
      <c r="A17" s="44">
        <v>5</v>
      </c>
      <c r="B17" s="45">
        <f ca="1">EDATE(Debts!$S$13,A17-1)</f>
        <v>46447</v>
      </c>
      <c r="C17" s="46">
        <v>0</v>
      </c>
      <c r="D17" s="46">
        <f t="shared" si="1"/>
        <v>505</v>
      </c>
      <c r="E17" s="46">
        <f t="shared" si="2"/>
        <v>196.57</v>
      </c>
      <c r="F17" s="46">
        <f t="shared" si="0"/>
        <v>18832.18</v>
      </c>
      <c r="G17" s="46">
        <f t="shared" si="3"/>
        <v>105</v>
      </c>
      <c r="H17" s="46">
        <f t="shared" si="4"/>
        <v>85.96</v>
      </c>
      <c r="I17" s="47">
        <f t="shared" si="5"/>
        <v>4108.6099999999997</v>
      </c>
      <c r="J17" s="46">
        <f t="shared" si="6"/>
        <v>40</v>
      </c>
      <c r="K17" s="46">
        <f t="shared" si="7"/>
        <v>20.16</v>
      </c>
      <c r="L17" s="47">
        <f t="shared" si="8"/>
        <v>1253.82</v>
      </c>
      <c r="M17" s="46">
        <f t="shared" si="9"/>
        <v>360</v>
      </c>
      <c r="N17" s="46">
        <f t="shared" si="10"/>
        <v>90.45</v>
      </c>
      <c r="O17" s="47">
        <f t="shared" si="11"/>
        <v>13469.75</v>
      </c>
    </row>
    <row r="18" spans="1:15" ht="15.6">
      <c r="A18" s="44">
        <v>6</v>
      </c>
      <c r="B18" s="45">
        <f ca="1">EDATE(Debts!$S$13,A18-1)</f>
        <v>46478</v>
      </c>
      <c r="C18" s="46">
        <v>0</v>
      </c>
      <c r="D18" s="46">
        <f t="shared" si="1"/>
        <v>505</v>
      </c>
      <c r="E18" s="46">
        <f t="shared" si="2"/>
        <v>194.08</v>
      </c>
      <c r="F18" s="46">
        <f t="shared" si="0"/>
        <v>18521.260000000002</v>
      </c>
      <c r="G18" s="46">
        <f t="shared" si="3"/>
        <v>105</v>
      </c>
      <c r="H18" s="46">
        <f t="shared" si="4"/>
        <v>85.56</v>
      </c>
      <c r="I18" s="47">
        <f t="shared" si="5"/>
        <v>4089.17</v>
      </c>
      <c r="J18" s="46">
        <f t="shared" si="6"/>
        <v>40</v>
      </c>
      <c r="K18" s="46">
        <f t="shared" si="7"/>
        <v>19.84</v>
      </c>
      <c r="L18" s="47">
        <f t="shared" si="8"/>
        <v>1233.6600000000001</v>
      </c>
      <c r="M18" s="46">
        <f t="shared" si="9"/>
        <v>360</v>
      </c>
      <c r="N18" s="46">
        <f t="shared" si="10"/>
        <v>88.68</v>
      </c>
      <c r="O18" s="47">
        <f t="shared" si="11"/>
        <v>13198.43</v>
      </c>
    </row>
    <row r="19" spans="1:15" ht="15.6">
      <c r="A19" s="44">
        <v>7</v>
      </c>
      <c r="B19" s="45">
        <f ca="1">EDATE(Debts!$S$13,A19-1)</f>
        <v>46508</v>
      </c>
      <c r="C19" s="46">
        <v>0</v>
      </c>
      <c r="D19" s="46">
        <f t="shared" si="1"/>
        <v>505</v>
      </c>
      <c r="E19" s="46">
        <f t="shared" si="2"/>
        <v>191.57</v>
      </c>
      <c r="F19" s="46">
        <f t="shared" si="0"/>
        <v>18207.830000000002</v>
      </c>
      <c r="G19" s="46">
        <f t="shared" si="3"/>
        <v>105</v>
      </c>
      <c r="H19" s="46">
        <f t="shared" si="4"/>
        <v>85.16</v>
      </c>
      <c r="I19" s="47">
        <f t="shared" si="5"/>
        <v>4069.33</v>
      </c>
      <c r="J19" s="46">
        <f t="shared" si="6"/>
        <v>40</v>
      </c>
      <c r="K19" s="46">
        <f t="shared" si="7"/>
        <v>19.52</v>
      </c>
      <c r="L19" s="47">
        <f t="shared" si="8"/>
        <v>1213.18</v>
      </c>
      <c r="M19" s="46">
        <f t="shared" si="9"/>
        <v>360</v>
      </c>
      <c r="N19" s="46">
        <f t="shared" si="10"/>
        <v>86.89</v>
      </c>
      <c r="O19" s="47">
        <f t="shared" si="11"/>
        <v>12925.32</v>
      </c>
    </row>
    <row r="20" spans="1:15" ht="15.6">
      <c r="A20" s="44">
        <v>8</v>
      </c>
      <c r="B20" s="45">
        <f ca="1">EDATE(Debts!$S$13,A20-1)</f>
        <v>46539</v>
      </c>
      <c r="C20" s="46">
        <v>0</v>
      </c>
      <c r="D20" s="46">
        <f t="shared" si="1"/>
        <v>505</v>
      </c>
      <c r="E20" s="46">
        <f t="shared" si="2"/>
        <v>189.03</v>
      </c>
      <c r="F20" s="46">
        <f t="shared" si="0"/>
        <v>17891.86</v>
      </c>
      <c r="G20" s="46">
        <f t="shared" si="3"/>
        <v>105</v>
      </c>
      <c r="H20" s="46">
        <f t="shared" si="4"/>
        <v>84.74</v>
      </c>
      <c r="I20" s="47">
        <f t="shared" si="5"/>
        <v>4049.07</v>
      </c>
      <c r="J20" s="46">
        <f t="shared" si="6"/>
        <v>40</v>
      </c>
      <c r="K20" s="46">
        <f t="shared" si="7"/>
        <v>19.2</v>
      </c>
      <c r="L20" s="47">
        <f t="shared" si="8"/>
        <v>1192.3800000000001</v>
      </c>
      <c r="M20" s="46">
        <f t="shared" si="9"/>
        <v>360</v>
      </c>
      <c r="N20" s="46">
        <f t="shared" si="10"/>
        <v>85.09</v>
      </c>
      <c r="O20" s="47">
        <f t="shared" si="11"/>
        <v>12650.41</v>
      </c>
    </row>
    <row r="21" spans="1:15" ht="15.6">
      <c r="A21" s="44">
        <v>9</v>
      </c>
      <c r="B21" s="45">
        <f ca="1">EDATE(Debts!$S$13,A21-1)</f>
        <v>46569</v>
      </c>
      <c r="C21" s="46">
        <v>0</v>
      </c>
      <c r="D21" s="46">
        <f t="shared" si="1"/>
        <v>505</v>
      </c>
      <c r="E21" s="46">
        <f t="shared" si="2"/>
        <v>186.47</v>
      </c>
      <c r="F21" s="46">
        <f t="shared" si="0"/>
        <v>17573.330000000002</v>
      </c>
      <c r="G21" s="46">
        <f t="shared" si="3"/>
        <v>105</v>
      </c>
      <c r="H21" s="46">
        <f t="shared" si="4"/>
        <v>84.32</v>
      </c>
      <c r="I21" s="47">
        <f t="shared" si="5"/>
        <v>4028.39</v>
      </c>
      <c r="J21" s="46">
        <f t="shared" si="6"/>
        <v>40</v>
      </c>
      <c r="K21" s="46">
        <f t="shared" si="7"/>
        <v>18.87</v>
      </c>
      <c r="L21" s="47">
        <f t="shared" si="8"/>
        <v>1171.25</v>
      </c>
      <c r="M21" s="46">
        <f t="shared" si="9"/>
        <v>360</v>
      </c>
      <c r="N21" s="46">
        <f t="shared" si="10"/>
        <v>83.28</v>
      </c>
      <c r="O21" s="47">
        <f t="shared" si="11"/>
        <v>12373.69</v>
      </c>
    </row>
    <row r="22" spans="1:15" ht="15.6">
      <c r="A22" s="44">
        <v>10</v>
      </c>
      <c r="B22" s="45">
        <f ca="1">EDATE(Debts!$S$13,A22-1)</f>
        <v>46600</v>
      </c>
      <c r="C22" s="46">
        <v>0</v>
      </c>
      <c r="D22" s="46">
        <f t="shared" si="1"/>
        <v>505</v>
      </c>
      <c r="E22" s="46">
        <f t="shared" si="2"/>
        <v>183.89</v>
      </c>
      <c r="F22" s="46">
        <f t="shared" si="0"/>
        <v>17252.22</v>
      </c>
      <c r="G22" s="46">
        <f t="shared" si="3"/>
        <v>105</v>
      </c>
      <c r="H22" s="46">
        <f t="shared" si="4"/>
        <v>83.89</v>
      </c>
      <c r="I22" s="47">
        <f t="shared" si="5"/>
        <v>4007.28</v>
      </c>
      <c r="J22" s="46">
        <f t="shared" si="6"/>
        <v>40</v>
      </c>
      <c r="K22" s="46">
        <f t="shared" si="7"/>
        <v>18.54</v>
      </c>
      <c r="L22" s="47">
        <f t="shared" si="8"/>
        <v>1149.79</v>
      </c>
      <c r="M22" s="46">
        <f t="shared" si="9"/>
        <v>360</v>
      </c>
      <c r="N22" s="46">
        <f t="shared" si="10"/>
        <v>81.459999999999994</v>
      </c>
      <c r="O22" s="47">
        <f t="shared" si="11"/>
        <v>12095.15</v>
      </c>
    </row>
    <row r="23" spans="1:15" ht="15.6">
      <c r="A23" s="44">
        <v>11</v>
      </c>
      <c r="B23" s="45">
        <f ca="1">EDATE(Debts!$S$13,A23-1)</f>
        <v>46631</v>
      </c>
      <c r="C23" s="46">
        <v>0</v>
      </c>
      <c r="D23" s="46">
        <f t="shared" si="1"/>
        <v>505</v>
      </c>
      <c r="E23" s="46">
        <f t="shared" si="2"/>
        <v>181.28</v>
      </c>
      <c r="F23" s="46">
        <f t="shared" si="0"/>
        <v>16928.5</v>
      </c>
      <c r="G23" s="46">
        <f t="shared" si="3"/>
        <v>105</v>
      </c>
      <c r="H23" s="46">
        <f t="shared" si="4"/>
        <v>83.45</v>
      </c>
      <c r="I23" s="47">
        <f t="shared" si="5"/>
        <v>3985.73</v>
      </c>
      <c r="J23" s="46">
        <f t="shared" si="6"/>
        <v>40</v>
      </c>
      <c r="K23" s="46">
        <f t="shared" si="7"/>
        <v>18.2</v>
      </c>
      <c r="L23" s="47">
        <f t="shared" si="8"/>
        <v>1127.99</v>
      </c>
      <c r="M23" s="46">
        <f t="shared" si="9"/>
        <v>360</v>
      </c>
      <c r="N23" s="46">
        <f t="shared" si="10"/>
        <v>79.63</v>
      </c>
      <c r="O23" s="47">
        <f t="shared" si="11"/>
        <v>11814.78</v>
      </c>
    </row>
    <row r="24" spans="1:15" ht="15.6">
      <c r="A24" s="44">
        <v>12</v>
      </c>
      <c r="B24" s="45">
        <f ca="1">EDATE(Debts!$S$13,A24-1)</f>
        <v>46661</v>
      </c>
      <c r="C24" s="46">
        <v>0</v>
      </c>
      <c r="D24" s="46">
        <f t="shared" si="1"/>
        <v>505</v>
      </c>
      <c r="E24" s="46">
        <f t="shared" si="2"/>
        <v>178.63</v>
      </c>
      <c r="F24" s="46">
        <f t="shared" si="0"/>
        <v>16602.129999999997</v>
      </c>
      <c r="G24" s="46">
        <f t="shared" si="3"/>
        <v>105</v>
      </c>
      <c r="H24" s="46">
        <f t="shared" si="4"/>
        <v>83</v>
      </c>
      <c r="I24" s="47">
        <f t="shared" si="5"/>
        <v>3963.73</v>
      </c>
      <c r="J24" s="46">
        <f t="shared" si="6"/>
        <v>40</v>
      </c>
      <c r="K24" s="46">
        <f t="shared" si="7"/>
        <v>17.850000000000001</v>
      </c>
      <c r="L24" s="47">
        <f t="shared" si="8"/>
        <v>1105.8399999999999</v>
      </c>
      <c r="M24" s="46">
        <f t="shared" si="9"/>
        <v>360</v>
      </c>
      <c r="N24" s="46">
        <f t="shared" si="10"/>
        <v>77.78</v>
      </c>
      <c r="O24" s="47">
        <f t="shared" si="11"/>
        <v>11532.56</v>
      </c>
    </row>
    <row r="25" spans="1:15" ht="15.6">
      <c r="A25" s="44">
        <v>13</v>
      </c>
      <c r="B25" s="45">
        <f ca="1">EDATE(Debts!$S$13,A25-1)</f>
        <v>46692</v>
      </c>
      <c r="C25" s="46">
        <v>0</v>
      </c>
      <c r="D25" s="46">
        <f t="shared" si="1"/>
        <v>505</v>
      </c>
      <c r="E25" s="46">
        <f t="shared" si="2"/>
        <v>175.96</v>
      </c>
      <c r="F25" s="46">
        <f t="shared" si="0"/>
        <v>16273.09</v>
      </c>
      <c r="G25" s="46">
        <f t="shared" si="3"/>
        <v>105</v>
      </c>
      <c r="H25" s="46">
        <f t="shared" si="4"/>
        <v>82.54</v>
      </c>
      <c r="I25" s="47">
        <f t="shared" si="5"/>
        <v>3941.27</v>
      </c>
      <c r="J25" s="46">
        <f t="shared" si="6"/>
        <v>40</v>
      </c>
      <c r="K25" s="46">
        <f t="shared" si="7"/>
        <v>17.5</v>
      </c>
      <c r="L25" s="47">
        <f t="shared" si="8"/>
        <v>1083.3399999999999</v>
      </c>
      <c r="M25" s="46">
        <f t="shared" si="9"/>
        <v>360</v>
      </c>
      <c r="N25" s="46">
        <f t="shared" si="10"/>
        <v>75.92</v>
      </c>
      <c r="O25" s="47">
        <f t="shared" si="11"/>
        <v>11248.48</v>
      </c>
    </row>
    <row r="26" spans="1:15" ht="15.6">
      <c r="A26" s="44">
        <v>14</v>
      </c>
      <c r="B26" s="45">
        <f ca="1">EDATE(Debts!$S$13,A26-1)</f>
        <v>46722</v>
      </c>
      <c r="C26" s="46">
        <v>0</v>
      </c>
      <c r="D26" s="46">
        <f t="shared" si="1"/>
        <v>505</v>
      </c>
      <c r="E26" s="46">
        <f t="shared" si="2"/>
        <v>173.26999999999998</v>
      </c>
      <c r="F26" s="46">
        <f t="shared" si="0"/>
        <v>15941.36</v>
      </c>
      <c r="G26" s="46">
        <f t="shared" si="3"/>
        <v>105</v>
      </c>
      <c r="H26" s="46">
        <f t="shared" si="4"/>
        <v>82.08</v>
      </c>
      <c r="I26" s="47">
        <f t="shared" si="5"/>
        <v>3918.35</v>
      </c>
      <c r="J26" s="46">
        <f t="shared" si="6"/>
        <v>40</v>
      </c>
      <c r="K26" s="46">
        <f t="shared" si="7"/>
        <v>17.14</v>
      </c>
      <c r="L26" s="47">
        <f t="shared" si="8"/>
        <v>1060.48</v>
      </c>
      <c r="M26" s="46">
        <f t="shared" si="9"/>
        <v>360</v>
      </c>
      <c r="N26" s="46">
        <f t="shared" si="10"/>
        <v>74.05</v>
      </c>
      <c r="O26" s="47">
        <f t="shared" si="11"/>
        <v>10962.53</v>
      </c>
    </row>
    <row r="27" spans="1:15" ht="15.6">
      <c r="A27" s="44">
        <v>15</v>
      </c>
      <c r="B27" s="45">
        <f ca="1">EDATE(Debts!$S$13,A27-1)</f>
        <v>46753</v>
      </c>
      <c r="C27" s="46">
        <v>0</v>
      </c>
      <c r="D27" s="46">
        <f t="shared" si="1"/>
        <v>505</v>
      </c>
      <c r="E27" s="46">
        <f t="shared" si="2"/>
        <v>170.55</v>
      </c>
      <c r="F27" s="46">
        <f t="shared" si="0"/>
        <v>15606.91</v>
      </c>
      <c r="G27" s="46">
        <f t="shared" si="3"/>
        <v>105</v>
      </c>
      <c r="H27" s="46">
        <f t="shared" si="4"/>
        <v>81.599999999999994</v>
      </c>
      <c r="I27" s="47">
        <f t="shared" si="5"/>
        <v>3894.95</v>
      </c>
      <c r="J27" s="46">
        <f t="shared" si="6"/>
        <v>40</v>
      </c>
      <c r="K27" s="46">
        <f t="shared" si="7"/>
        <v>16.78</v>
      </c>
      <c r="L27" s="47">
        <f t="shared" si="8"/>
        <v>1037.26</v>
      </c>
      <c r="M27" s="46">
        <f t="shared" si="9"/>
        <v>360</v>
      </c>
      <c r="N27" s="46">
        <f t="shared" si="10"/>
        <v>72.17</v>
      </c>
      <c r="O27" s="47">
        <f t="shared" si="11"/>
        <v>10674.7</v>
      </c>
    </row>
    <row r="28" spans="1:15" ht="15.6">
      <c r="A28" s="44">
        <v>16</v>
      </c>
      <c r="B28" s="45">
        <f ca="1">EDATE(Debts!$S$13,A28-1)</f>
        <v>46784</v>
      </c>
      <c r="C28" s="46">
        <v>0</v>
      </c>
      <c r="D28" s="46">
        <f t="shared" si="1"/>
        <v>505</v>
      </c>
      <c r="E28" s="46">
        <f t="shared" si="2"/>
        <v>167.8</v>
      </c>
      <c r="F28" s="46">
        <f t="shared" si="0"/>
        <v>15269.71</v>
      </c>
      <c r="G28" s="46">
        <f t="shared" si="3"/>
        <v>105</v>
      </c>
      <c r="H28" s="46">
        <f t="shared" si="4"/>
        <v>81.11</v>
      </c>
      <c r="I28" s="47">
        <f t="shared" si="5"/>
        <v>3871.06</v>
      </c>
      <c r="J28" s="46">
        <f t="shared" si="6"/>
        <v>40</v>
      </c>
      <c r="K28" s="46">
        <f t="shared" si="7"/>
        <v>16.41</v>
      </c>
      <c r="L28" s="47">
        <f t="shared" si="8"/>
        <v>1013.67</v>
      </c>
      <c r="M28" s="46">
        <f t="shared" si="9"/>
        <v>360</v>
      </c>
      <c r="N28" s="46">
        <f t="shared" si="10"/>
        <v>70.28</v>
      </c>
      <c r="O28" s="47">
        <f t="shared" si="11"/>
        <v>10384.98</v>
      </c>
    </row>
    <row r="29" spans="1:15" ht="15.6">
      <c r="A29" s="44">
        <v>17</v>
      </c>
      <c r="B29" s="45">
        <f ca="1">EDATE(Debts!$S$13,A29-1)</f>
        <v>46813</v>
      </c>
      <c r="C29" s="46">
        <v>0</v>
      </c>
      <c r="D29" s="46">
        <f t="shared" si="1"/>
        <v>505</v>
      </c>
      <c r="E29" s="46">
        <f t="shared" si="2"/>
        <v>165.02</v>
      </c>
      <c r="F29" s="46">
        <f t="shared" si="0"/>
        <v>14929.73</v>
      </c>
      <c r="G29" s="46">
        <f t="shared" si="3"/>
        <v>105</v>
      </c>
      <c r="H29" s="46">
        <f t="shared" si="4"/>
        <v>80.61</v>
      </c>
      <c r="I29" s="47">
        <f t="shared" si="5"/>
        <v>3846.67</v>
      </c>
      <c r="J29" s="46">
        <f t="shared" si="6"/>
        <v>40</v>
      </c>
      <c r="K29" s="46">
        <f t="shared" si="7"/>
        <v>16.04</v>
      </c>
      <c r="L29" s="47">
        <f t="shared" si="8"/>
        <v>989.71</v>
      </c>
      <c r="M29" s="46">
        <f t="shared" si="9"/>
        <v>360</v>
      </c>
      <c r="N29" s="46">
        <f t="shared" si="10"/>
        <v>68.37</v>
      </c>
      <c r="O29" s="47">
        <f t="shared" si="11"/>
        <v>10093.35</v>
      </c>
    </row>
    <row r="30" spans="1:15" ht="15.6">
      <c r="A30" s="44">
        <v>18</v>
      </c>
      <c r="B30" s="45">
        <f ca="1">EDATE(Debts!$S$13,A30-1)</f>
        <v>46844</v>
      </c>
      <c r="C30" s="46">
        <v>0</v>
      </c>
      <c r="D30" s="46">
        <f t="shared" si="1"/>
        <v>505</v>
      </c>
      <c r="E30" s="46">
        <f t="shared" si="2"/>
        <v>162.22</v>
      </c>
      <c r="F30" s="46">
        <f t="shared" si="0"/>
        <v>14586.95</v>
      </c>
      <c r="G30" s="46">
        <f t="shared" si="3"/>
        <v>105</v>
      </c>
      <c r="H30" s="46">
        <f t="shared" si="4"/>
        <v>80.11</v>
      </c>
      <c r="I30" s="47">
        <f t="shared" si="5"/>
        <v>3821.78</v>
      </c>
      <c r="J30" s="46">
        <f t="shared" si="6"/>
        <v>40</v>
      </c>
      <c r="K30" s="46">
        <f t="shared" si="7"/>
        <v>15.66</v>
      </c>
      <c r="L30" s="47">
        <f t="shared" si="8"/>
        <v>965.37</v>
      </c>
      <c r="M30" s="46">
        <f t="shared" si="9"/>
        <v>360</v>
      </c>
      <c r="N30" s="46">
        <f t="shared" si="10"/>
        <v>66.45</v>
      </c>
      <c r="O30" s="47">
        <f t="shared" si="11"/>
        <v>9799.7999999999993</v>
      </c>
    </row>
    <row r="31" spans="1:15" ht="15.6">
      <c r="A31" s="44">
        <v>19</v>
      </c>
      <c r="B31" s="45">
        <f ca="1">EDATE(Debts!$S$13,A31-1)</f>
        <v>46874</v>
      </c>
      <c r="C31" s="46">
        <v>0</v>
      </c>
      <c r="D31" s="46">
        <f t="shared" si="1"/>
        <v>505</v>
      </c>
      <c r="E31" s="46">
        <f t="shared" si="2"/>
        <v>159.38999999999999</v>
      </c>
      <c r="F31" s="46">
        <f t="shared" si="0"/>
        <v>14241.34</v>
      </c>
      <c r="G31" s="46">
        <f t="shared" si="3"/>
        <v>105</v>
      </c>
      <c r="H31" s="46">
        <f t="shared" si="4"/>
        <v>79.59</v>
      </c>
      <c r="I31" s="47">
        <f t="shared" si="5"/>
        <v>3796.37</v>
      </c>
      <c r="J31" s="46">
        <f t="shared" si="6"/>
        <v>40</v>
      </c>
      <c r="K31" s="46">
        <f t="shared" si="7"/>
        <v>15.28</v>
      </c>
      <c r="L31" s="47">
        <f t="shared" si="8"/>
        <v>940.65</v>
      </c>
      <c r="M31" s="46">
        <f t="shared" si="9"/>
        <v>360</v>
      </c>
      <c r="N31" s="46">
        <f t="shared" si="10"/>
        <v>64.52</v>
      </c>
      <c r="O31" s="47">
        <f t="shared" si="11"/>
        <v>9504.32</v>
      </c>
    </row>
    <row r="32" spans="1:15" ht="15.6">
      <c r="A32" s="44">
        <v>20</v>
      </c>
      <c r="B32" s="45">
        <f ca="1">EDATE(Debts!$S$13,A32-1)</f>
        <v>46905</v>
      </c>
      <c r="C32" s="46">
        <v>0</v>
      </c>
      <c r="D32" s="46">
        <f t="shared" si="1"/>
        <v>505</v>
      </c>
      <c r="E32" s="46">
        <f t="shared" si="2"/>
        <v>156.52000000000001</v>
      </c>
      <c r="F32" s="46">
        <f t="shared" si="0"/>
        <v>13892.859999999999</v>
      </c>
      <c r="G32" s="46">
        <f t="shared" si="3"/>
        <v>105</v>
      </c>
      <c r="H32" s="46">
        <f t="shared" si="4"/>
        <v>79.06</v>
      </c>
      <c r="I32" s="47">
        <f t="shared" si="5"/>
        <v>3770.43</v>
      </c>
      <c r="J32" s="46">
        <f t="shared" si="6"/>
        <v>40</v>
      </c>
      <c r="K32" s="46">
        <f t="shared" si="7"/>
        <v>14.89</v>
      </c>
      <c r="L32" s="47">
        <f t="shared" si="8"/>
        <v>915.54</v>
      </c>
      <c r="M32" s="46">
        <f t="shared" si="9"/>
        <v>360</v>
      </c>
      <c r="N32" s="46">
        <f t="shared" si="10"/>
        <v>62.57</v>
      </c>
      <c r="O32" s="47">
        <f t="shared" si="11"/>
        <v>9206.89</v>
      </c>
    </row>
    <row r="33" spans="1:15" ht="15.6">
      <c r="A33" s="44">
        <v>21</v>
      </c>
      <c r="B33" s="45">
        <f ca="1">EDATE(Debts!$S$13,A33-1)</f>
        <v>46935</v>
      </c>
      <c r="C33" s="46">
        <v>0</v>
      </c>
      <c r="D33" s="46">
        <f t="shared" si="1"/>
        <v>505</v>
      </c>
      <c r="E33" s="46">
        <f t="shared" si="2"/>
        <v>153.62</v>
      </c>
      <c r="F33" s="46">
        <f t="shared" si="0"/>
        <v>13541.48</v>
      </c>
      <c r="G33" s="46">
        <f t="shared" si="3"/>
        <v>105</v>
      </c>
      <c r="H33" s="46">
        <f t="shared" si="4"/>
        <v>78.52</v>
      </c>
      <c r="I33" s="47">
        <f t="shared" si="5"/>
        <v>3743.95</v>
      </c>
      <c r="J33" s="46">
        <f t="shared" si="6"/>
        <v>40</v>
      </c>
      <c r="K33" s="46">
        <f t="shared" si="7"/>
        <v>14.49</v>
      </c>
      <c r="L33" s="47">
        <f t="shared" si="8"/>
        <v>890.03</v>
      </c>
      <c r="M33" s="46">
        <f t="shared" si="9"/>
        <v>360</v>
      </c>
      <c r="N33" s="46">
        <f t="shared" si="10"/>
        <v>60.61</v>
      </c>
      <c r="O33" s="47">
        <f t="shared" si="11"/>
        <v>8907.5</v>
      </c>
    </row>
    <row r="34" spans="1:15" ht="15.6">
      <c r="A34" s="44">
        <v>22</v>
      </c>
      <c r="B34" s="45">
        <f ca="1">EDATE(Debts!$S$13,A34-1)</f>
        <v>46966</v>
      </c>
      <c r="C34" s="46">
        <v>0</v>
      </c>
      <c r="D34" s="46">
        <f t="shared" si="1"/>
        <v>505</v>
      </c>
      <c r="E34" s="46">
        <f t="shared" si="2"/>
        <v>150.69</v>
      </c>
      <c r="F34" s="46">
        <f t="shared" si="0"/>
        <v>13187.169999999998</v>
      </c>
      <c r="G34" s="46">
        <f t="shared" si="3"/>
        <v>105</v>
      </c>
      <c r="H34" s="46">
        <f t="shared" si="4"/>
        <v>77.97</v>
      </c>
      <c r="I34" s="47">
        <f t="shared" si="5"/>
        <v>3716.92</v>
      </c>
      <c r="J34" s="46">
        <f t="shared" si="6"/>
        <v>40</v>
      </c>
      <c r="K34" s="46">
        <f t="shared" si="7"/>
        <v>14.08</v>
      </c>
      <c r="L34" s="47">
        <f t="shared" si="8"/>
        <v>864.11</v>
      </c>
      <c r="M34" s="46">
        <f t="shared" si="9"/>
        <v>360</v>
      </c>
      <c r="N34" s="46">
        <f t="shared" si="10"/>
        <v>58.64</v>
      </c>
      <c r="O34" s="47">
        <f t="shared" si="11"/>
        <v>8606.14</v>
      </c>
    </row>
    <row r="35" spans="1:15" ht="15.6">
      <c r="A35" s="44">
        <v>23</v>
      </c>
      <c r="B35" s="45">
        <f ca="1">EDATE(Debts!$S$13,A35-1)</f>
        <v>46997</v>
      </c>
      <c r="C35" s="46">
        <v>0</v>
      </c>
      <c r="D35" s="46">
        <f t="shared" si="1"/>
        <v>505</v>
      </c>
      <c r="E35" s="46">
        <f t="shared" si="2"/>
        <v>147.73000000000002</v>
      </c>
      <c r="F35" s="46">
        <f t="shared" si="0"/>
        <v>12829.9</v>
      </c>
      <c r="G35" s="46">
        <f t="shared" si="3"/>
        <v>105</v>
      </c>
      <c r="H35" s="46">
        <f t="shared" si="4"/>
        <v>77.400000000000006</v>
      </c>
      <c r="I35" s="47">
        <f t="shared" si="5"/>
        <v>3689.32</v>
      </c>
      <c r="J35" s="46">
        <f t="shared" si="6"/>
        <v>40</v>
      </c>
      <c r="K35" s="46">
        <f t="shared" si="7"/>
        <v>13.67</v>
      </c>
      <c r="L35" s="47">
        <f t="shared" si="8"/>
        <v>837.78</v>
      </c>
      <c r="M35" s="46">
        <f t="shared" si="9"/>
        <v>360</v>
      </c>
      <c r="N35" s="46">
        <f t="shared" si="10"/>
        <v>56.66</v>
      </c>
      <c r="O35" s="47">
        <f t="shared" si="11"/>
        <v>8302.7999999999993</v>
      </c>
    </row>
    <row r="36" spans="1:15" ht="15.6">
      <c r="A36" s="44">
        <v>24</v>
      </c>
      <c r="B36" s="45">
        <f ca="1">EDATE(Debts!$S$13,A36-1)</f>
        <v>47027</v>
      </c>
      <c r="C36" s="46">
        <v>0</v>
      </c>
      <c r="D36" s="46">
        <f t="shared" si="1"/>
        <v>505</v>
      </c>
      <c r="E36" s="46">
        <f t="shared" si="2"/>
        <v>144.75</v>
      </c>
      <c r="F36" s="46">
        <f t="shared" si="0"/>
        <v>12469.650000000001</v>
      </c>
      <c r="G36" s="46">
        <f t="shared" si="3"/>
        <v>105</v>
      </c>
      <c r="H36" s="46">
        <f t="shared" si="4"/>
        <v>76.83</v>
      </c>
      <c r="I36" s="47">
        <f t="shared" si="5"/>
        <v>3661.15</v>
      </c>
      <c r="J36" s="46">
        <f t="shared" si="6"/>
        <v>40</v>
      </c>
      <c r="K36" s="46">
        <f t="shared" si="7"/>
        <v>13.26</v>
      </c>
      <c r="L36" s="47">
        <f t="shared" si="8"/>
        <v>811.04</v>
      </c>
      <c r="M36" s="46">
        <f t="shared" si="9"/>
        <v>360</v>
      </c>
      <c r="N36" s="46">
        <f t="shared" si="10"/>
        <v>54.66</v>
      </c>
      <c r="O36" s="47">
        <f t="shared" si="11"/>
        <v>7997.46</v>
      </c>
    </row>
    <row r="37" spans="1:15" ht="15.6">
      <c r="A37" s="44">
        <v>25</v>
      </c>
      <c r="B37" s="45">
        <f ca="1">EDATE(Debts!$S$13,A37-1)</f>
        <v>47058</v>
      </c>
      <c r="C37" s="46">
        <v>0</v>
      </c>
      <c r="D37" s="46">
        <f t="shared" si="1"/>
        <v>505</v>
      </c>
      <c r="E37" s="46">
        <f t="shared" si="2"/>
        <v>141.72</v>
      </c>
      <c r="F37" s="46">
        <f t="shared" si="0"/>
        <v>12106.369999999999</v>
      </c>
      <c r="G37" s="46">
        <f t="shared" si="3"/>
        <v>105</v>
      </c>
      <c r="H37" s="46">
        <f t="shared" si="4"/>
        <v>76.239999999999995</v>
      </c>
      <c r="I37" s="47">
        <f t="shared" si="5"/>
        <v>3632.39</v>
      </c>
      <c r="J37" s="46">
        <f t="shared" si="6"/>
        <v>40</v>
      </c>
      <c r="K37" s="46">
        <f t="shared" si="7"/>
        <v>12.83</v>
      </c>
      <c r="L37" s="47">
        <f t="shared" si="8"/>
        <v>783.87</v>
      </c>
      <c r="M37" s="46">
        <f t="shared" si="9"/>
        <v>360</v>
      </c>
      <c r="N37" s="46">
        <f t="shared" si="10"/>
        <v>52.65</v>
      </c>
      <c r="O37" s="47">
        <f t="shared" si="11"/>
        <v>7690.11</v>
      </c>
    </row>
    <row r="38" spans="1:15" ht="15.6">
      <c r="A38" s="44">
        <v>26</v>
      </c>
      <c r="B38" s="45">
        <f ca="1">EDATE(Debts!$S$13,A38-1)</f>
        <v>47088</v>
      </c>
      <c r="C38" s="46">
        <v>0</v>
      </c>
      <c r="D38" s="46">
        <f t="shared" si="1"/>
        <v>505</v>
      </c>
      <c r="E38" s="46">
        <f t="shared" si="2"/>
        <v>138.67000000000002</v>
      </c>
      <c r="F38" s="46">
        <f t="shared" si="0"/>
        <v>11740.04</v>
      </c>
      <c r="G38" s="46">
        <f t="shared" si="3"/>
        <v>105</v>
      </c>
      <c r="H38" s="46">
        <f t="shared" si="4"/>
        <v>75.64</v>
      </c>
      <c r="I38" s="47">
        <f t="shared" si="5"/>
        <v>3603.03</v>
      </c>
      <c r="J38" s="46">
        <f t="shared" si="6"/>
        <v>40</v>
      </c>
      <c r="K38" s="46">
        <f t="shared" si="7"/>
        <v>12.4</v>
      </c>
      <c r="L38" s="47">
        <f t="shared" si="8"/>
        <v>756.27</v>
      </c>
      <c r="M38" s="46">
        <f t="shared" si="9"/>
        <v>360</v>
      </c>
      <c r="N38" s="46">
        <f t="shared" si="10"/>
        <v>50.63</v>
      </c>
      <c r="O38" s="47">
        <f t="shared" si="11"/>
        <v>7380.74</v>
      </c>
    </row>
    <row r="39" spans="1:15" ht="15.6">
      <c r="A39" s="44">
        <v>27</v>
      </c>
      <c r="B39" s="45">
        <f ca="1">EDATE(Debts!$S$13,A39-1)</f>
        <v>47119</v>
      </c>
      <c r="C39" s="46">
        <v>0</v>
      </c>
      <c r="D39" s="46">
        <f t="shared" si="1"/>
        <v>505</v>
      </c>
      <c r="E39" s="46">
        <f t="shared" si="2"/>
        <v>135.59</v>
      </c>
      <c r="F39" s="46">
        <f t="shared" si="0"/>
        <v>11370.630000000001</v>
      </c>
      <c r="G39" s="46">
        <f t="shared" si="3"/>
        <v>105</v>
      </c>
      <c r="H39" s="46">
        <f t="shared" si="4"/>
        <v>75.03</v>
      </c>
      <c r="I39" s="47">
        <f t="shared" si="5"/>
        <v>3573.06</v>
      </c>
      <c r="J39" s="46">
        <f t="shared" si="6"/>
        <v>40</v>
      </c>
      <c r="K39" s="46">
        <f t="shared" si="7"/>
        <v>11.97</v>
      </c>
      <c r="L39" s="47">
        <f t="shared" si="8"/>
        <v>728.24</v>
      </c>
      <c r="M39" s="46">
        <f t="shared" si="9"/>
        <v>360</v>
      </c>
      <c r="N39" s="46">
        <f t="shared" si="10"/>
        <v>48.59</v>
      </c>
      <c r="O39" s="47">
        <f t="shared" si="11"/>
        <v>7069.33</v>
      </c>
    </row>
    <row r="40" spans="1:15" ht="15.6">
      <c r="A40" s="44">
        <v>28</v>
      </c>
      <c r="B40" s="45">
        <f ca="1">EDATE(Debts!$S$13,A40-1)</f>
        <v>47150</v>
      </c>
      <c r="C40" s="46">
        <v>0</v>
      </c>
      <c r="D40" s="46">
        <f t="shared" si="1"/>
        <v>505</v>
      </c>
      <c r="E40" s="46">
        <f t="shared" si="2"/>
        <v>132.47</v>
      </c>
      <c r="F40" s="46">
        <f t="shared" si="0"/>
        <v>10998.099999999999</v>
      </c>
      <c r="G40" s="46">
        <f t="shared" si="3"/>
        <v>105</v>
      </c>
      <c r="H40" s="46">
        <f t="shared" si="4"/>
        <v>74.41</v>
      </c>
      <c r="I40" s="47">
        <f t="shared" si="5"/>
        <v>3542.47</v>
      </c>
      <c r="J40" s="46">
        <f t="shared" si="6"/>
        <v>40</v>
      </c>
      <c r="K40" s="46">
        <f t="shared" si="7"/>
        <v>11.52</v>
      </c>
      <c r="L40" s="47">
        <f t="shared" si="8"/>
        <v>699.76</v>
      </c>
      <c r="M40" s="46">
        <f t="shared" si="9"/>
        <v>360</v>
      </c>
      <c r="N40" s="46">
        <f t="shared" si="10"/>
        <v>46.54</v>
      </c>
      <c r="O40" s="47">
        <f t="shared" si="11"/>
        <v>6755.87</v>
      </c>
    </row>
    <row r="41" spans="1:15" ht="15.6">
      <c r="A41" s="44">
        <v>29</v>
      </c>
      <c r="B41" s="45">
        <f ca="1">EDATE(Debts!$S$13,A41-1)</f>
        <v>47178</v>
      </c>
      <c r="C41" s="46">
        <v>0</v>
      </c>
      <c r="D41" s="46">
        <f t="shared" si="1"/>
        <v>505</v>
      </c>
      <c r="E41" s="46">
        <f t="shared" si="2"/>
        <v>129.32</v>
      </c>
      <c r="F41" s="46">
        <f t="shared" si="0"/>
        <v>10622.42</v>
      </c>
      <c r="G41" s="46">
        <f t="shared" si="3"/>
        <v>105</v>
      </c>
      <c r="H41" s="46">
        <f t="shared" si="4"/>
        <v>73.77</v>
      </c>
      <c r="I41" s="47">
        <f t="shared" si="5"/>
        <v>3511.24</v>
      </c>
      <c r="J41" s="46">
        <f t="shared" si="6"/>
        <v>40</v>
      </c>
      <c r="K41" s="46">
        <f t="shared" si="7"/>
        <v>11.07</v>
      </c>
      <c r="L41" s="47">
        <f t="shared" si="8"/>
        <v>670.83</v>
      </c>
      <c r="M41" s="46">
        <f t="shared" si="9"/>
        <v>360</v>
      </c>
      <c r="N41" s="46">
        <f t="shared" si="10"/>
        <v>44.48</v>
      </c>
      <c r="O41" s="47">
        <f t="shared" si="11"/>
        <v>6440.35</v>
      </c>
    </row>
    <row r="42" spans="1:15" ht="15.6">
      <c r="A42" s="44">
        <v>30</v>
      </c>
      <c r="B42" s="45">
        <f ca="1">EDATE(Debts!$S$13,A42-1)</f>
        <v>47209</v>
      </c>
      <c r="C42" s="46">
        <v>0</v>
      </c>
      <c r="D42" s="46">
        <f t="shared" si="1"/>
        <v>505</v>
      </c>
      <c r="E42" s="46">
        <f t="shared" si="2"/>
        <v>126.14000000000001</v>
      </c>
      <c r="F42" s="46">
        <f t="shared" si="0"/>
        <v>10243.560000000001</v>
      </c>
      <c r="G42" s="46">
        <f t="shared" si="3"/>
        <v>105</v>
      </c>
      <c r="H42" s="46">
        <f t="shared" si="4"/>
        <v>73.12</v>
      </c>
      <c r="I42" s="47">
        <f t="shared" si="5"/>
        <v>3479.36</v>
      </c>
      <c r="J42" s="46">
        <f t="shared" si="6"/>
        <v>40</v>
      </c>
      <c r="K42" s="46">
        <f t="shared" si="7"/>
        <v>10.62</v>
      </c>
      <c r="L42" s="47">
        <f t="shared" si="8"/>
        <v>641.45000000000005</v>
      </c>
      <c r="M42" s="46">
        <f t="shared" si="9"/>
        <v>360</v>
      </c>
      <c r="N42" s="46">
        <f t="shared" si="10"/>
        <v>42.4</v>
      </c>
      <c r="O42" s="47">
        <f t="shared" si="11"/>
        <v>6122.75</v>
      </c>
    </row>
    <row r="43" spans="1:15" ht="15.6">
      <c r="A43" s="44">
        <v>31</v>
      </c>
      <c r="B43" s="45">
        <f ca="1">EDATE(Debts!$S$13,A43-1)</f>
        <v>47239</v>
      </c>
      <c r="C43" s="46">
        <v>0</v>
      </c>
      <c r="D43" s="46">
        <f t="shared" si="1"/>
        <v>505</v>
      </c>
      <c r="E43" s="46">
        <f t="shared" si="2"/>
        <v>122.92</v>
      </c>
      <c r="F43" s="46">
        <f t="shared" si="0"/>
        <v>9861.48</v>
      </c>
      <c r="G43" s="46">
        <f t="shared" si="3"/>
        <v>105</v>
      </c>
      <c r="H43" s="46">
        <f t="shared" si="4"/>
        <v>72.459999999999994</v>
      </c>
      <c r="I43" s="47">
        <f t="shared" si="5"/>
        <v>3446.82</v>
      </c>
      <c r="J43" s="46">
        <f t="shared" si="6"/>
        <v>40</v>
      </c>
      <c r="K43" s="46">
        <f t="shared" si="7"/>
        <v>10.15</v>
      </c>
      <c r="L43" s="47">
        <f t="shared" si="8"/>
        <v>611.6</v>
      </c>
      <c r="M43" s="46">
        <f t="shared" si="9"/>
        <v>360</v>
      </c>
      <c r="N43" s="46">
        <f t="shared" si="10"/>
        <v>40.31</v>
      </c>
      <c r="O43" s="47">
        <f t="shared" si="11"/>
        <v>5803.06</v>
      </c>
    </row>
    <row r="44" spans="1:15" ht="15.6">
      <c r="A44" s="44">
        <v>32</v>
      </c>
      <c r="B44" s="45">
        <f ca="1">EDATE(Debts!$S$13,A44-1)</f>
        <v>47270</v>
      </c>
      <c r="C44" s="46">
        <v>0</v>
      </c>
      <c r="D44" s="46">
        <f t="shared" si="1"/>
        <v>505</v>
      </c>
      <c r="E44" s="46">
        <f t="shared" si="2"/>
        <v>119.66000000000001</v>
      </c>
      <c r="F44" s="46">
        <f t="shared" ref="F44:F75" si="12">SUMIF($G$11:$O$11,"Balance",G44:O44)</f>
        <v>9476.14</v>
      </c>
      <c r="G44" s="46">
        <f t="shared" si="3"/>
        <v>105</v>
      </c>
      <c r="H44" s="46">
        <f t="shared" si="4"/>
        <v>71.78</v>
      </c>
      <c r="I44" s="47">
        <f t="shared" si="5"/>
        <v>3413.6</v>
      </c>
      <c r="J44" s="46">
        <f t="shared" si="6"/>
        <v>40</v>
      </c>
      <c r="K44" s="46">
        <f t="shared" si="7"/>
        <v>9.68</v>
      </c>
      <c r="L44" s="47">
        <f t="shared" si="8"/>
        <v>581.28</v>
      </c>
      <c r="M44" s="46">
        <f t="shared" si="9"/>
        <v>360</v>
      </c>
      <c r="N44" s="46">
        <f t="shared" si="10"/>
        <v>38.200000000000003</v>
      </c>
      <c r="O44" s="47">
        <f t="shared" si="11"/>
        <v>5481.26</v>
      </c>
    </row>
    <row r="45" spans="1:15" ht="15.6">
      <c r="A45" s="44">
        <v>33</v>
      </c>
      <c r="B45" s="45">
        <f ca="1">EDATE(Debts!$S$13,A45-1)</f>
        <v>47300</v>
      </c>
      <c r="C45" s="46">
        <v>0</v>
      </c>
      <c r="D45" s="46">
        <f t="shared" ref="D45:D76" si="13">SUMIF($G$11:$O$11,"Payment",G45:O45)</f>
        <v>505</v>
      </c>
      <c r="E45" s="46">
        <f t="shared" ref="E45:E76" si="14">SUMIF($G$11:$O$11,"Interest",G45:O45)</f>
        <v>116.37</v>
      </c>
      <c r="F45" s="46">
        <f t="shared" si="12"/>
        <v>9087.51</v>
      </c>
      <c r="G45" s="46">
        <f t="shared" ref="G45:G76" si="15">ROUND(MIN(G$8,I44+H45),2)</f>
        <v>105</v>
      </c>
      <c r="H45" s="46">
        <f t="shared" ref="H45:H76" si="16">ROUND(I44*G$7/1200,2)</f>
        <v>71.09</v>
      </c>
      <c r="I45" s="47">
        <f t="shared" ref="I45:I76" si="17">ROUND(I44+H45-G45,2)</f>
        <v>3379.69</v>
      </c>
      <c r="J45" s="46">
        <f t="shared" ref="J45:J76" si="18">ROUND(MIN(J$8,L44+K45),2)</f>
        <v>40</v>
      </c>
      <c r="K45" s="46">
        <f t="shared" ref="K45:K76" si="19">ROUND(L44*J$7/1200,2)</f>
        <v>9.1999999999999993</v>
      </c>
      <c r="L45" s="47">
        <f t="shared" ref="L45:L76" si="20">ROUND(L44+K45-J45,2)</f>
        <v>550.48</v>
      </c>
      <c r="M45" s="46">
        <f t="shared" ref="M45:M76" si="21">ROUND(MIN(M$8,O44+N45),2)</f>
        <v>360</v>
      </c>
      <c r="N45" s="46">
        <f t="shared" ref="N45:N76" si="22">ROUND(O44*M$7/1200,2)</f>
        <v>36.08</v>
      </c>
      <c r="O45" s="47">
        <f t="shared" ref="O45:O76" si="23">ROUND(O44+N45-M45,2)</f>
        <v>5157.34</v>
      </c>
    </row>
    <row r="46" spans="1:15" ht="15.6">
      <c r="A46" s="44">
        <v>34</v>
      </c>
      <c r="B46" s="45">
        <f ca="1">EDATE(Debts!$S$13,A46-1)</f>
        <v>47331</v>
      </c>
      <c r="C46" s="46">
        <v>0</v>
      </c>
      <c r="D46" s="46">
        <f t="shared" si="13"/>
        <v>505</v>
      </c>
      <c r="E46" s="46">
        <f t="shared" si="14"/>
        <v>113.04</v>
      </c>
      <c r="F46" s="46">
        <f t="shared" si="12"/>
        <v>8695.5499999999993</v>
      </c>
      <c r="G46" s="46">
        <f t="shared" si="15"/>
        <v>105</v>
      </c>
      <c r="H46" s="46">
        <f t="shared" si="16"/>
        <v>70.38</v>
      </c>
      <c r="I46" s="47">
        <f t="shared" si="17"/>
        <v>3345.07</v>
      </c>
      <c r="J46" s="46">
        <f t="shared" si="18"/>
        <v>40</v>
      </c>
      <c r="K46" s="46">
        <f t="shared" si="19"/>
        <v>8.7100000000000009</v>
      </c>
      <c r="L46" s="47">
        <f t="shared" si="20"/>
        <v>519.19000000000005</v>
      </c>
      <c r="M46" s="46">
        <f t="shared" si="21"/>
        <v>360</v>
      </c>
      <c r="N46" s="46">
        <f t="shared" si="22"/>
        <v>33.950000000000003</v>
      </c>
      <c r="O46" s="47">
        <f t="shared" si="23"/>
        <v>4831.29</v>
      </c>
    </row>
    <row r="47" spans="1:15" ht="15.6">
      <c r="A47" s="44">
        <v>35</v>
      </c>
      <c r="B47" s="45">
        <f ca="1">EDATE(Debts!$S$13,A47-1)</f>
        <v>47362</v>
      </c>
      <c r="C47" s="46">
        <v>0</v>
      </c>
      <c r="D47" s="46">
        <f t="shared" si="13"/>
        <v>505</v>
      </c>
      <c r="E47" s="46">
        <f t="shared" si="14"/>
        <v>109.69</v>
      </c>
      <c r="F47" s="46">
        <f t="shared" si="12"/>
        <v>8300.24</v>
      </c>
      <c r="G47" s="46">
        <f t="shared" si="15"/>
        <v>105</v>
      </c>
      <c r="H47" s="46">
        <f t="shared" si="16"/>
        <v>69.66</v>
      </c>
      <c r="I47" s="47">
        <f t="shared" si="17"/>
        <v>3309.73</v>
      </c>
      <c r="J47" s="46">
        <f t="shared" si="18"/>
        <v>40</v>
      </c>
      <c r="K47" s="46">
        <f t="shared" si="19"/>
        <v>8.2200000000000006</v>
      </c>
      <c r="L47" s="47">
        <f t="shared" si="20"/>
        <v>487.41</v>
      </c>
      <c r="M47" s="46">
        <f t="shared" si="21"/>
        <v>360</v>
      </c>
      <c r="N47" s="46">
        <f t="shared" si="22"/>
        <v>31.81</v>
      </c>
      <c r="O47" s="47">
        <f t="shared" si="23"/>
        <v>4503.1000000000004</v>
      </c>
    </row>
    <row r="48" spans="1:15" ht="15.6">
      <c r="A48" s="44">
        <v>36</v>
      </c>
      <c r="B48" s="45">
        <f ca="1">EDATE(Debts!$S$13,A48-1)</f>
        <v>47392</v>
      </c>
      <c r="C48" s="46">
        <v>0</v>
      </c>
      <c r="D48" s="46">
        <f t="shared" si="13"/>
        <v>505</v>
      </c>
      <c r="E48" s="46">
        <f t="shared" si="14"/>
        <v>106.28999999999999</v>
      </c>
      <c r="F48" s="46">
        <f t="shared" si="12"/>
        <v>7901.53</v>
      </c>
      <c r="G48" s="46">
        <f t="shared" si="15"/>
        <v>105</v>
      </c>
      <c r="H48" s="46">
        <f t="shared" si="16"/>
        <v>68.930000000000007</v>
      </c>
      <c r="I48" s="47">
        <f t="shared" si="17"/>
        <v>3273.66</v>
      </c>
      <c r="J48" s="46">
        <f t="shared" si="18"/>
        <v>40</v>
      </c>
      <c r="K48" s="46">
        <f t="shared" si="19"/>
        <v>7.71</v>
      </c>
      <c r="L48" s="47">
        <f t="shared" si="20"/>
        <v>455.12</v>
      </c>
      <c r="M48" s="46">
        <f t="shared" si="21"/>
        <v>360</v>
      </c>
      <c r="N48" s="46">
        <f t="shared" si="22"/>
        <v>29.65</v>
      </c>
      <c r="O48" s="47">
        <f t="shared" si="23"/>
        <v>4172.75</v>
      </c>
    </row>
    <row r="49" spans="1:15" ht="15.6">
      <c r="A49" s="44">
        <v>37</v>
      </c>
      <c r="B49" s="45">
        <f ca="1">EDATE(Debts!$S$13,A49-1)</f>
        <v>47423</v>
      </c>
      <c r="C49" s="46">
        <v>0</v>
      </c>
      <c r="D49" s="46">
        <f t="shared" si="13"/>
        <v>505</v>
      </c>
      <c r="E49" s="46">
        <f t="shared" si="14"/>
        <v>102.84</v>
      </c>
      <c r="F49" s="46">
        <f t="shared" si="12"/>
        <v>7499.37</v>
      </c>
      <c r="G49" s="46">
        <f t="shared" si="15"/>
        <v>105</v>
      </c>
      <c r="H49" s="46">
        <f t="shared" si="16"/>
        <v>68.17</v>
      </c>
      <c r="I49" s="47">
        <f t="shared" si="17"/>
        <v>3236.83</v>
      </c>
      <c r="J49" s="46">
        <f t="shared" si="18"/>
        <v>40</v>
      </c>
      <c r="K49" s="46">
        <f t="shared" si="19"/>
        <v>7.2</v>
      </c>
      <c r="L49" s="47">
        <f t="shared" si="20"/>
        <v>422.32</v>
      </c>
      <c r="M49" s="46">
        <f t="shared" si="21"/>
        <v>360</v>
      </c>
      <c r="N49" s="46">
        <f t="shared" si="22"/>
        <v>27.47</v>
      </c>
      <c r="O49" s="47">
        <f t="shared" si="23"/>
        <v>3840.22</v>
      </c>
    </row>
    <row r="50" spans="1:15" ht="15.6">
      <c r="A50" s="44">
        <v>38</v>
      </c>
      <c r="B50" s="45">
        <f ca="1">EDATE(Debts!$S$13,A50-1)</f>
        <v>47453</v>
      </c>
      <c r="C50" s="46">
        <v>0</v>
      </c>
      <c r="D50" s="46">
        <f t="shared" si="13"/>
        <v>505</v>
      </c>
      <c r="E50" s="46">
        <f t="shared" si="14"/>
        <v>99.37</v>
      </c>
      <c r="F50" s="46">
        <f t="shared" si="12"/>
        <v>7093.74</v>
      </c>
      <c r="G50" s="46">
        <f t="shared" si="15"/>
        <v>105</v>
      </c>
      <c r="H50" s="46">
        <f t="shared" si="16"/>
        <v>67.41</v>
      </c>
      <c r="I50" s="47">
        <f t="shared" si="17"/>
        <v>3199.24</v>
      </c>
      <c r="J50" s="46">
        <f t="shared" si="18"/>
        <v>40</v>
      </c>
      <c r="K50" s="46">
        <f t="shared" si="19"/>
        <v>6.68</v>
      </c>
      <c r="L50" s="47">
        <f t="shared" si="20"/>
        <v>389</v>
      </c>
      <c r="M50" s="46">
        <f t="shared" si="21"/>
        <v>360</v>
      </c>
      <c r="N50" s="46">
        <f t="shared" si="22"/>
        <v>25.28</v>
      </c>
      <c r="O50" s="47">
        <f t="shared" si="23"/>
        <v>3505.5</v>
      </c>
    </row>
    <row r="51" spans="1:15" ht="15.6">
      <c r="A51" s="44">
        <v>39</v>
      </c>
      <c r="B51" s="45">
        <f ca="1">EDATE(Debts!$S$13,A51-1)</f>
        <v>47484</v>
      </c>
      <c r="C51" s="46">
        <v>0</v>
      </c>
      <c r="D51" s="46">
        <f t="shared" si="13"/>
        <v>505</v>
      </c>
      <c r="E51" s="46">
        <f t="shared" si="14"/>
        <v>95.86</v>
      </c>
      <c r="F51" s="46">
        <f t="shared" si="12"/>
        <v>6684.6</v>
      </c>
      <c r="G51" s="46">
        <f t="shared" si="15"/>
        <v>105</v>
      </c>
      <c r="H51" s="46">
        <f t="shared" si="16"/>
        <v>66.62</v>
      </c>
      <c r="I51" s="47">
        <f t="shared" si="17"/>
        <v>3160.86</v>
      </c>
      <c r="J51" s="46">
        <f t="shared" si="18"/>
        <v>40</v>
      </c>
      <c r="K51" s="46">
        <f t="shared" si="19"/>
        <v>6.16</v>
      </c>
      <c r="L51" s="47">
        <f t="shared" si="20"/>
        <v>355.16</v>
      </c>
      <c r="M51" s="46">
        <f t="shared" si="21"/>
        <v>360</v>
      </c>
      <c r="N51" s="46">
        <f t="shared" si="22"/>
        <v>23.08</v>
      </c>
      <c r="O51" s="47">
        <f t="shared" si="23"/>
        <v>3168.58</v>
      </c>
    </row>
    <row r="52" spans="1:15" ht="15.6">
      <c r="A52" s="44">
        <v>40</v>
      </c>
      <c r="B52" s="45">
        <f ca="1">EDATE(Debts!$S$13,A52-1)</f>
        <v>47515</v>
      </c>
      <c r="C52" s="46">
        <v>0</v>
      </c>
      <c r="D52" s="46">
        <f t="shared" si="13"/>
        <v>505</v>
      </c>
      <c r="E52" s="46">
        <f t="shared" si="14"/>
        <v>92.3</v>
      </c>
      <c r="F52" s="46">
        <f t="shared" si="12"/>
        <v>6271.9</v>
      </c>
      <c r="G52" s="46">
        <f t="shared" si="15"/>
        <v>105</v>
      </c>
      <c r="H52" s="46">
        <f t="shared" si="16"/>
        <v>65.819999999999993</v>
      </c>
      <c r="I52" s="47">
        <f t="shared" si="17"/>
        <v>3121.68</v>
      </c>
      <c r="J52" s="46">
        <f t="shared" si="18"/>
        <v>40</v>
      </c>
      <c r="K52" s="46">
        <f t="shared" si="19"/>
        <v>5.62</v>
      </c>
      <c r="L52" s="47">
        <f t="shared" si="20"/>
        <v>320.77999999999997</v>
      </c>
      <c r="M52" s="46">
        <f t="shared" si="21"/>
        <v>360</v>
      </c>
      <c r="N52" s="46">
        <f t="shared" si="22"/>
        <v>20.86</v>
      </c>
      <c r="O52" s="47">
        <f t="shared" si="23"/>
        <v>2829.44</v>
      </c>
    </row>
    <row r="53" spans="1:15" ht="15.6">
      <c r="A53" s="44">
        <v>41</v>
      </c>
      <c r="B53" s="45">
        <f ca="1">EDATE(Debts!$S$13,A53-1)</f>
        <v>47543</v>
      </c>
      <c r="C53" s="46">
        <v>0</v>
      </c>
      <c r="D53" s="46">
        <f t="shared" si="13"/>
        <v>505</v>
      </c>
      <c r="E53" s="46">
        <f t="shared" si="14"/>
        <v>88.72</v>
      </c>
      <c r="F53" s="46">
        <f t="shared" si="12"/>
        <v>5855.6200000000008</v>
      </c>
      <c r="G53" s="46">
        <f t="shared" si="15"/>
        <v>105</v>
      </c>
      <c r="H53" s="46">
        <f t="shared" si="16"/>
        <v>65.010000000000005</v>
      </c>
      <c r="I53" s="47">
        <f t="shared" si="17"/>
        <v>3081.69</v>
      </c>
      <c r="J53" s="46">
        <f t="shared" si="18"/>
        <v>40</v>
      </c>
      <c r="K53" s="46">
        <f t="shared" si="19"/>
        <v>5.08</v>
      </c>
      <c r="L53" s="47">
        <f t="shared" si="20"/>
        <v>285.86</v>
      </c>
      <c r="M53" s="46">
        <f t="shared" si="21"/>
        <v>360</v>
      </c>
      <c r="N53" s="46">
        <f t="shared" si="22"/>
        <v>18.63</v>
      </c>
      <c r="O53" s="47">
        <f t="shared" si="23"/>
        <v>2488.0700000000002</v>
      </c>
    </row>
    <row r="54" spans="1:15" ht="15.6">
      <c r="A54" s="44">
        <v>42</v>
      </c>
      <c r="B54" s="45">
        <f ca="1">EDATE(Debts!$S$13,A54-1)</f>
        <v>47574</v>
      </c>
      <c r="C54" s="46">
        <v>0</v>
      </c>
      <c r="D54" s="46">
        <f t="shared" si="13"/>
        <v>505</v>
      </c>
      <c r="E54" s="46">
        <f t="shared" si="14"/>
        <v>85.08</v>
      </c>
      <c r="F54" s="46">
        <f t="shared" si="12"/>
        <v>5435.7</v>
      </c>
      <c r="G54" s="46">
        <f t="shared" si="15"/>
        <v>105</v>
      </c>
      <c r="H54" s="46">
        <f t="shared" si="16"/>
        <v>64.180000000000007</v>
      </c>
      <c r="I54" s="47">
        <f t="shared" si="17"/>
        <v>3040.87</v>
      </c>
      <c r="J54" s="46">
        <f t="shared" si="18"/>
        <v>40</v>
      </c>
      <c r="K54" s="46">
        <f t="shared" si="19"/>
        <v>4.5199999999999996</v>
      </c>
      <c r="L54" s="47">
        <f t="shared" si="20"/>
        <v>250.38</v>
      </c>
      <c r="M54" s="46">
        <f t="shared" si="21"/>
        <v>360</v>
      </c>
      <c r="N54" s="46">
        <f t="shared" si="22"/>
        <v>16.38</v>
      </c>
      <c r="O54" s="47">
        <f t="shared" si="23"/>
        <v>2144.4499999999998</v>
      </c>
    </row>
    <row r="55" spans="1:15" ht="15.6">
      <c r="A55" s="44">
        <v>43</v>
      </c>
      <c r="B55" s="45">
        <f ca="1">EDATE(Debts!$S$13,A55-1)</f>
        <v>47604</v>
      </c>
      <c r="C55" s="46">
        <v>0</v>
      </c>
      <c r="D55" s="46">
        <f t="shared" si="13"/>
        <v>505</v>
      </c>
      <c r="E55" s="46">
        <f t="shared" si="14"/>
        <v>81.41</v>
      </c>
      <c r="F55" s="46">
        <f t="shared" si="12"/>
        <v>5012.1099999999997</v>
      </c>
      <c r="G55" s="46">
        <f t="shared" si="15"/>
        <v>105</v>
      </c>
      <c r="H55" s="46">
        <f t="shared" si="16"/>
        <v>63.33</v>
      </c>
      <c r="I55" s="47">
        <f t="shared" si="17"/>
        <v>2999.2</v>
      </c>
      <c r="J55" s="46">
        <f t="shared" si="18"/>
        <v>40</v>
      </c>
      <c r="K55" s="46">
        <f t="shared" si="19"/>
        <v>3.96</v>
      </c>
      <c r="L55" s="47">
        <f t="shared" si="20"/>
        <v>214.34</v>
      </c>
      <c r="M55" s="46">
        <f t="shared" si="21"/>
        <v>360</v>
      </c>
      <c r="N55" s="46">
        <f t="shared" si="22"/>
        <v>14.12</v>
      </c>
      <c r="O55" s="47">
        <f t="shared" si="23"/>
        <v>1798.57</v>
      </c>
    </row>
    <row r="56" spans="1:15" ht="15.6">
      <c r="A56" s="44">
        <v>44</v>
      </c>
      <c r="B56" s="45">
        <f ca="1">EDATE(Debts!$S$13,A56-1)</f>
        <v>47635</v>
      </c>
      <c r="C56" s="46">
        <v>0</v>
      </c>
      <c r="D56" s="46">
        <f t="shared" si="13"/>
        <v>505</v>
      </c>
      <c r="E56" s="46">
        <f t="shared" si="14"/>
        <v>77.69</v>
      </c>
      <c r="F56" s="46">
        <f t="shared" si="12"/>
        <v>4584.8</v>
      </c>
      <c r="G56" s="46">
        <f t="shared" si="15"/>
        <v>105</v>
      </c>
      <c r="H56" s="46">
        <f t="shared" si="16"/>
        <v>62.46</v>
      </c>
      <c r="I56" s="47">
        <f t="shared" si="17"/>
        <v>2956.66</v>
      </c>
      <c r="J56" s="46">
        <f t="shared" si="18"/>
        <v>40</v>
      </c>
      <c r="K56" s="46">
        <f t="shared" si="19"/>
        <v>3.39</v>
      </c>
      <c r="L56" s="47">
        <f t="shared" si="20"/>
        <v>177.73</v>
      </c>
      <c r="M56" s="46">
        <f t="shared" si="21"/>
        <v>360</v>
      </c>
      <c r="N56" s="46">
        <f t="shared" si="22"/>
        <v>11.84</v>
      </c>
      <c r="O56" s="47">
        <f t="shared" si="23"/>
        <v>1450.41</v>
      </c>
    </row>
    <row r="57" spans="1:15" ht="15.6">
      <c r="A57" s="44">
        <v>45</v>
      </c>
      <c r="B57" s="45">
        <f ca="1">EDATE(Debts!$S$13,A57-1)</f>
        <v>47665</v>
      </c>
      <c r="C57" s="46">
        <v>0</v>
      </c>
      <c r="D57" s="46">
        <f t="shared" si="13"/>
        <v>505</v>
      </c>
      <c r="E57" s="46">
        <f t="shared" si="14"/>
        <v>73.929999999999993</v>
      </c>
      <c r="F57" s="46">
        <f t="shared" si="12"/>
        <v>4153.7299999999996</v>
      </c>
      <c r="G57" s="46">
        <f t="shared" si="15"/>
        <v>105</v>
      </c>
      <c r="H57" s="46">
        <f t="shared" si="16"/>
        <v>61.57</v>
      </c>
      <c r="I57" s="47">
        <f t="shared" si="17"/>
        <v>2913.23</v>
      </c>
      <c r="J57" s="46">
        <f t="shared" si="18"/>
        <v>40</v>
      </c>
      <c r="K57" s="46">
        <f t="shared" si="19"/>
        <v>2.81</v>
      </c>
      <c r="L57" s="47">
        <f t="shared" si="20"/>
        <v>140.54</v>
      </c>
      <c r="M57" s="46">
        <f t="shared" si="21"/>
        <v>360</v>
      </c>
      <c r="N57" s="46">
        <f t="shared" si="22"/>
        <v>9.5500000000000007</v>
      </c>
      <c r="O57" s="47">
        <f t="shared" si="23"/>
        <v>1099.96</v>
      </c>
    </row>
    <row r="58" spans="1:15" ht="15.6">
      <c r="A58" s="44">
        <v>46</v>
      </c>
      <c r="B58" s="45">
        <f ca="1">EDATE(Debts!$S$13,A58-1)</f>
        <v>47696</v>
      </c>
      <c r="C58" s="46">
        <v>0</v>
      </c>
      <c r="D58" s="46">
        <f t="shared" si="13"/>
        <v>505</v>
      </c>
      <c r="E58" s="46">
        <f t="shared" si="14"/>
        <v>70.13</v>
      </c>
      <c r="F58" s="46">
        <f t="shared" si="12"/>
        <v>3718.8600000000006</v>
      </c>
      <c r="G58" s="46">
        <f t="shared" si="15"/>
        <v>105</v>
      </c>
      <c r="H58" s="46">
        <f t="shared" si="16"/>
        <v>60.67</v>
      </c>
      <c r="I58" s="47">
        <f t="shared" si="17"/>
        <v>2868.9</v>
      </c>
      <c r="J58" s="46">
        <f t="shared" si="18"/>
        <v>40</v>
      </c>
      <c r="K58" s="46">
        <f t="shared" si="19"/>
        <v>2.2200000000000002</v>
      </c>
      <c r="L58" s="47">
        <f t="shared" si="20"/>
        <v>102.76</v>
      </c>
      <c r="M58" s="46">
        <f t="shared" si="21"/>
        <v>360</v>
      </c>
      <c r="N58" s="46">
        <f t="shared" si="22"/>
        <v>7.24</v>
      </c>
      <c r="O58" s="47">
        <f t="shared" si="23"/>
        <v>747.2</v>
      </c>
    </row>
    <row r="59" spans="1:15" ht="15.6">
      <c r="A59" s="44">
        <v>47</v>
      </c>
      <c r="B59" s="45">
        <f ca="1">EDATE(Debts!$S$13,A59-1)</f>
        <v>47727</v>
      </c>
      <c r="C59" s="46">
        <v>0</v>
      </c>
      <c r="D59" s="46">
        <f t="shared" si="13"/>
        <v>505</v>
      </c>
      <c r="E59" s="46">
        <f t="shared" si="14"/>
        <v>66.290000000000006</v>
      </c>
      <c r="F59" s="46">
        <f t="shared" si="12"/>
        <v>3280.1499999999996</v>
      </c>
      <c r="G59" s="46">
        <f t="shared" si="15"/>
        <v>105</v>
      </c>
      <c r="H59" s="46">
        <f t="shared" si="16"/>
        <v>59.74</v>
      </c>
      <c r="I59" s="47">
        <f t="shared" si="17"/>
        <v>2823.64</v>
      </c>
      <c r="J59" s="46">
        <f t="shared" si="18"/>
        <v>40</v>
      </c>
      <c r="K59" s="46">
        <f t="shared" si="19"/>
        <v>1.63</v>
      </c>
      <c r="L59" s="47">
        <f t="shared" si="20"/>
        <v>64.39</v>
      </c>
      <c r="M59" s="46">
        <f t="shared" si="21"/>
        <v>360</v>
      </c>
      <c r="N59" s="46">
        <f t="shared" si="22"/>
        <v>4.92</v>
      </c>
      <c r="O59" s="47">
        <f t="shared" si="23"/>
        <v>392.12</v>
      </c>
    </row>
    <row r="60" spans="1:15" ht="15.6">
      <c r="A60" s="44">
        <v>48</v>
      </c>
      <c r="B60" s="45">
        <f ca="1">EDATE(Debts!$S$13,A60-1)</f>
        <v>47757</v>
      </c>
      <c r="C60" s="46">
        <v>0</v>
      </c>
      <c r="D60" s="46">
        <f t="shared" si="13"/>
        <v>505</v>
      </c>
      <c r="E60" s="46">
        <f t="shared" si="14"/>
        <v>62.4</v>
      </c>
      <c r="F60" s="46">
        <f t="shared" si="12"/>
        <v>2837.5499999999997</v>
      </c>
      <c r="G60" s="46">
        <f t="shared" si="15"/>
        <v>105</v>
      </c>
      <c r="H60" s="46">
        <f t="shared" si="16"/>
        <v>58.8</v>
      </c>
      <c r="I60" s="47">
        <f t="shared" si="17"/>
        <v>2777.44</v>
      </c>
      <c r="J60" s="46">
        <f t="shared" si="18"/>
        <v>40</v>
      </c>
      <c r="K60" s="46">
        <f t="shared" si="19"/>
        <v>1.02</v>
      </c>
      <c r="L60" s="47">
        <f t="shared" si="20"/>
        <v>25.41</v>
      </c>
      <c r="M60" s="46">
        <f t="shared" si="21"/>
        <v>360</v>
      </c>
      <c r="N60" s="46">
        <f t="shared" si="22"/>
        <v>2.58</v>
      </c>
      <c r="O60" s="47">
        <f t="shared" si="23"/>
        <v>34.700000000000003</v>
      </c>
    </row>
    <row r="61" spans="1:15" ht="15.6">
      <c r="A61" s="44">
        <v>49</v>
      </c>
      <c r="B61" s="45">
        <f ca="1">EDATE(Debts!$S$13,A61-1)</f>
        <v>47788</v>
      </c>
      <c r="C61" s="46">
        <v>0</v>
      </c>
      <c r="D61" s="46">
        <f t="shared" si="13"/>
        <v>165.74</v>
      </c>
      <c r="E61" s="46">
        <f t="shared" si="14"/>
        <v>58.47</v>
      </c>
      <c r="F61" s="46">
        <f t="shared" si="12"/>
        <v>2730.28</v>
      </c>
      <c r="G61" s="46">
        <f t="shared" si="15"/>
        <v>105</v>
      </c>
      <c r="H61" s="46">
        <f t="shared" si="16"/>
        <v>57.84</v>
      </c>
      <c r="I61" s="47">
        <f t="shared" si="17"/>
        <v>2730.28</v>
      </c>
      <c r="J61" s="46">
        <f t="shared" si="18"/>
        <v>25.81</v>
      </c>
      <c r="K61" s="46">
        <f t="shared" si="19"/>
        <v>0.4</v>
      </c>
      <c r="L61" s="47">
        <f t="shared" si="20"/>
        <v>0</v>
      </c>
      <c r="M61" s="46">
        <f t="shared" si="21"/>
        <v>34.93</v>
      </c>
      <c r="N61" s="46">
        <f t="shared" si="22"/>
        <v>0.23</v>
      </c>
      <c r="O61" s="47">
        <f t="shared" si="23"/>
        <v>0</v>
      </c>
    </row>
    <row r="62" spans="1:15" ht="15.6">
      <c r="A62" s="44">
        <v>50</v>
      </c>
      <c r="B62" s="45">
        <f ca="1">EDATE(Debts!$S$13,A62-1)</f>
        <v>47818</v>
      </c>
      <c r="C62" s="46">
        <v>0</v>
      </c>
      <c r="D62" s="46">
        <f t="shared" si="13"/>
        <v>105</v>
      </c>
      <c r="E62" s="46">
        <f t="shared" si="14"/>
        <v>56.86</v>
      </c>
      <c r="F62" s="46">
        <f t="shared" si="12"/>
        <v>2682.14</v>
      </c>
      <c r="G62" s="46">
        <f t="shared" si="15"/>
        <v>105</v>
      </c>
      <c r="H62" s="46">
        <f t="shared" si="16"/>
        <v>56.86</v>
      </c>
      <c r="I62" s="47">
        <f t="shared" si="17"/>
        <v>2682.14</v>
      </c>
      <c r="J62" s="46">
        <f t="shared" si="18"/>
        <v>0</v>
      </c>
      <c r="K62" s="46">
        <f t="shared" si="19"/>
        <v>0</v>
      </c>
      <c r="L62" s="47">
        <f t="shared" si="20"/>
        <v>0</v>
      </c>
      <c r="M62" s="46">
        <f t="shared" si="21"/>
        <v>0</v>
      </c>
      <c r="N62" s="46">
        <f t="shared" si="22"/>
        <v>0</v>
      </c>
      <c r="O62" s="47">
        <f t="shared" si="23"/>
        <v>0</v>
      </c>
    </row>
    <row r="63" spans="1:15" ht="15.6">
      <c r="A63" s="44">
        <v>51</v>
      </c>
      <c r="B63" s="45">
        <f ca="1">EDATE(Debts!$S$13,A63-1)</f>
        <v>47849</v>
      </c>
      <c r="C63" s="46">
        <v>0</v>
      </c>
      <c r="D63" s="46">
        <f t="shared" si="13"/>
        <v>105</v>
      </c>
      <c r="E63" s="46">
        <f t="shared" si="14"/>
        <v>55.86</v>
      </c>
      <c r="F63" s="46">
        <f t="shared" si="12"/>
        <v>2633</v>
      </c>
      <c r="G63" s="46">
        <f t="shared" si="15"/>
        <v>105</v>
      </c>
      <c r="H63" s="46">
        <f t="shared" si="16"/>
        <v>55.86</v>
      </c>
      <c r="I63" s="47">
        <f t="shared" si="17"/>
        <v>2633</v>
      </c>
      <c r="J63" s="46">
        <f t="shared" si="18"/>
        <v>0</v>
      </c>
      <c r="K63" s="46">
        <f t="shared" si="19"/>
        <v>0</v>
      </c>
      <c r="L63" s="47">
        <f t="shared" si="20"/>
        <v>0</v>
      </c>
      <c r="M63" s="46">
        <f t="shared" si="21"/>
        <v>0</v>
      </c>
      <c r="N63" s="46">
        <f t="shared" si="22"/>
        <v>0</v>
      </c>
      <c r="O63" s="47">
        <f t="shared" si="23"/>
        <v>0</v>
      </c>
    </row>
    <row r="64" spans="1:15" ht="15.6">
      <c r="A64" s="44">
        <v>52</v>
      </c>
      <c r="B64" s="45">
        <f ca="1">EDATE(Debts!$S$13,A64-1)</f>
        <v>47880</v>
      </c>
      <c r="C64" s="46">
        <v>0</v>
      </c>
      <c r="D64" s="46">
        <f t="shared" si="13"/>
        <v>105</v>
      </c>
      <c r="E64" s="46">
        <f t="shared" si="14"/>
        <v>54.83</v>
      </c>
      <c r="F64" s="46">
        <f t="shared" si="12"/>
        <v>2582.83</v>
      </c>
      <c r="G64" s="46">
        <f t="shared" si="15"/>
        <v>105</v>
      </c>
      <c r="H64" s="46">
        <f t="shared" si="16"/>
        <v>54.83</v>
      </c>
      <c r="I64" s="47">
        <f t="shared" si="17"/>
        <v>2582.83</v>
      </c>
      <c r="J64" s="46">
        <f t="shared" si="18"/>
        <v>0</v>
      </c>
      <c r="K64" s="46">
        <f t="shared" si="19"/>
        <v>0</v>
      </c>
      <c r="L64" s="47">
        <f t="shared" si="20"/>
        <v>0</v>
      </c>
      <c r="M64" s="46">
        <f t="shared" si="21"/>
        <v>0</v>
      </c>
      <c r="N64" s="46">
        <f t="shared" si="22"/>
        <v>0</v>
      </c>
      <c r="O64" s="47">
        <f t="shared" si="23"/>
        <v>0</v>
      </c>
    </row>
    <row r="65" spans="1:15" ht="15.6">
      <c r="A65" s="44">
        <v>53</v>
      </c>
      <c r="B65" s="45">
        <f ca="1">EDATE(Debts!$S$13,A65-1)</f>
        <v>47908</v>
      </c>
      <c r="C65" s="46">
        <v>0</v>
      </c>
      <c r="D65" s="46">
        <f t="shared" si="13"/>
        <v>105</v>
      </c>
      <c r="E65" s="46">
        <f t="shared" si="14"/>
        <v>53.79</v>
      </c>
      <c r="F65" s="46">
        <f t="shared" si="12"/>
        <v>2531.62</v>
      </c>
      <c r="G65" s="46">
        <f t="shared" si="15"/>
        <v>105</v>
      </c>
      <c r="H65" s="46">
        <f t="shared" si="16"/>
        <v>53.79</v>
      </c>
      <c r="I65" s="47">
        <f t="shared" si="17"/>
        <v>2531.62</v>
      </c>
      <c r="J65" s="46">
        <f t="shared" si="18"/>
        <v>0</v>
      </c>
      <c r="K65" s="46">
        <f t="shared" si="19"/>
        <v>0</v>
      </c>
      <c r="L65" s="47">
        <f t="shared" si="20"/>
        <v>0</v>
      </c>
      <c r="M65" s="46">
        <f t="shared" si="21"/>
        <v>0</v>
      </c>
      <c r="N65" s="46">
        <f t="shared" si="22"/>
        <v>0</v>
      </c>
      <c r="O65" s="47">
        <f t="shared" si="23"/>
        <v>0</v>
      </c>
    </row>
    <row r="66" spans="1:15" ht="15.6">
      <c r="A66" s="44">
        <v>54</v>
      </c>
      <c r="B66" s="45">
        <f ca="1">EDATE(Debts!$S$13,A66-1)</f>
        <v>47939</v>
      </c>
      <c r="C66" s="46">
        <v>0</v>
      </c>
      <c r="D66" s="46">
        <f t="shared" si="13"/>
        <v>105</v>
      </c>
      <c r="E66" s="46">
        <f t="shared" si="14"/>
        <v>52.72</v>
      </c>
      <c r="F66" s="46">
        <f t="shared" si="12"/>
        <v>2479.34</v>
      </c>
      <c r="G66" s="46">
        <f t="shared" si="15"/>
        <v>105</v>
      </c>
      <c r="H66" s="46">
        <f t="shared" si="16"/>
        <v>52.72</v>
      </c>
      <c r="I66" s="47">
        <f t="shared" si="17"/>
        <v>2479.34</v>
      </c>
      <c r="J66" s="46">
        <f t="shared" si="18"/>
        <v>0</v>
      </c>
      <c r="K66" s="46">
        <f t="shared" si="19"/>
        <v>0</v>
      </c>
      <c r="L66" s="47">
        <f t="shared" si="20"/>
        <v>0</v>
      </c>
      <c r="M66" s="46">
        <f t="shared" si="21"/>
        <v>0</v>
      </c>
      <c r="N66" s="46">
        <f t="shared" si="22"/>
        <v>0</v>
      </c>
      <c r="O66" s="47">
        <f t="shared" si="23"/>
        <v>0</v>
      </c>
    </row>
    <row r="67" spans="1:15" ht="15.6">
      <c r="A67" s="44">
        <v>55</v>
      </c>
      <c r="B67" s="45">
        <f ca="1">EDATE(Debts!$S$13,A67-1)</f>
        <v>47969</v>
      </c>
      <c r="C67" s="46">
        <v>0</v>
      </c>
      <c r="D67" s="46">
        <f t="shared" si="13"/>
        <v>105</v>
      </c>
      <c r="E67" s="46">
        <f t="shared" si="14"/>
        <v>51.63</v>
      </c>
      <c r="F67" s="46">
        <f t="shared" si="12"/>
        <v>2425.9699999999998</v>
      </c>
      <c r="G67" s="46">
        <f t="shared" si="15"/>
        <v>105</v>
      </c>
      <c r="H67" s="46">
        <f t="shared" si="16"/>
        <v>51.63</v>
      </c>
      <c r="I67" s="47">
        <f t="shared" si="17"/>
        <v>2425.9699999999998</v>
      </c>
      <c r="J67" s="46">
        <f t="shared" si="18"/>
        <v>0</v>
      </c>
      <c r="K67" s="46">
        <f t="shared" si="19"/>
        <v>0</v>
      </c>
      <c r="L67" s="47">
        <f t="shared" si="20"/>
        <v>0</v>
      </c>
      <c r="M67" s="46">
        <f t="shared" si="21"/>
        <v>0</v>
      </c>
      <c r="N67" s="46">
        <f t="shared" si="22"/>
        <v>0</v>
      </c>
      <c r="O67" s="47">
        <f t="shared" si="23"/>
        <v>0</v>
      </c>
    </row>
    <row r="68" spans="1:15" ht="15.6">
      <c r="A68" s="44">
        <v>56</v>
      </c>
      <c r="B68" s="45">
        <f ca="1">EDATE(Debts!$S$13,A68-1)</f>
        <v>48000</v>
      </c>
      <c r="C68" s="46">
        <v>0</v>
      </c>
      <c r="D68" s="46">
        <f t="shared" si="13"/>
        <v>105</v>
      </c>
      <c r="E68" s="46">
        <f t="shared" si="14"/>
        <v>50.52</v>
      </c>
      <c r="F68" s="46">
        <f t="shared" si="12"/>
        <v>2371.4899999999998</v>
      </c>
      <c r="G68" s="46">
        <f t="shared" si="15"/>
        <v>105</v>
      </c>
      <c r="H68" s="46">
        <f t="shared" si="16"/>
        <v>50.52</v>
      </c>
      <c r="I68" s="47">
        <f t="shared" si="17"/>
        <v>2371.4899999999998</v>
      </c>
      <c r="J68" s="46">
        <f t="shared" si="18"/>
        <v>0</v>
      </c>
      <c r="K68" s="46">
        <f t="shared" si="19"/>
        <v>0</v>
      </c>
      <c r="L68" s="47">
        <f t="shared" si="20"/>
        <v>0</v>
      </c>
      <c r="M68" s="46">
        <f t="shared" si="21"/>
        <v>0</v>
      </c>
      <c r="N68" s="46">
        <f t="shared" si="22"/>
        <v>0</v>
      </c>
      <c r="O68" s="47">
        <f t="shared" si="23"/>
        <v>0</v>
      </c>
    </row>
    <row r="69" spans="1:15" ht="15.6">
      <c r="A69" s="44">
        <v>57</v>
      </c>
      <c r="B69" s="45">
        <f ca="1">EDATE(Debts!$S$13,A69-1)</f>
        <v>48030</v>
      </c>
      <c r="C69" s="46">
        <v>0</v>
      </c>
      <c r="D69" s="46">
        <f t="shared" si="13"/>
        <v>105</v>
      </c>
      <c r="E69" s="46">
        <f t="shared" si="14"/>
        <v>49.39</v>
      </c>
      <c r="F69" s="46">
        <f t="shared" si="12"/>
        <v>2315.88</v>
      </c>
      <c r="G69" s="46">
        <f t="shared" si="15"/>
        <v>105</v>
      </c>
      <c r="H69" s="46">
        <f t="shared" si="16"/>
        <v>49.39</v>
      </c>
      <c r="I69" s="47">
        <f t="shared" si="17"/>
        <v>2315.88</v>
      </c>
      <c r="J69" s="46">
        <f t="shared" si="18"/>
        <v>0</v>
      </c>
      <c r="K69" s="46">
        <f t="shared" si="19"/>
        <v>0</v>
      </c>
      <c r="L69" s="47">
        <f t="shared" si="20"/>
        <v>0</v>
      </c>
      <c r="M69" s="46">
        <f t="shared" si="21"/>
        <v>0</v>
      </c>
      <c r="N69" s="46">
        <f t="shared" si="22"/>
        <v>0</v>
      </c>
      <c r="O69" s="47">
        <f t="shared" si="23"/>
        <v>0</v>
      </c>
    </row>
    <row r="70" spans="1:15" ht="15.6">
      <c r="A70" s="44">
        <v>58</v>
      </c>
      <c r="B70" s="45">
        <f ca="1">EDATE(Debts!$S$13,A70-1)</f>
        <v>48061</v>
      </c>
      <c r="C70" s="46">
        <v>0</v>
      </c>
      <c r="D70" s="46">
        <f t="shared" si="13"/>
        <v>105</v>
      </c>
      <c r="E70" s="46">
        <f t="shared" si="14"/>
        <v>48.23</v>
      </c>
      <c r="F70" s="46">
        <f t="shared" si="12"/>
        <v>2259.11</v>
      </c>
      <c r="G70" s="46">
        <f t="shared" si="15"/>
        <v>105</v>
      </c>
      <c r="H70" s="46">
        <f t="shared" si="16"/>
        <v>48.23</v>
      </c>
      <c r="I70" s="47">
        <f t="shared" si="17"/>
        <v>2259.11</v>
      </c>
      <c r="J70" s="46">
        <f t="shared" si="18"/>
        <v>0</v>
      </c>
      <c r="K70" s="46">
        <f t="shared" si="19"/>
        <v>0</v>
      </c>
      <c r="L70" s="47">
        <f t="shared" si="20"/>
        <v>0</v>
      </c>
      <c r="M70" s="46">
        <f t="shared" si="21"/>
        <v>0</v>
      </c>
      <c r="N70" s="46">
        <f t="shared" si="22"/>
        <v>0</v>
      </c>
      <c r="O70" s="47">
        <f t="shared" si="23"/>
        <v>0</v>
      </c>
    </row>
    <row r="71" spans="1:15" ht="15.6">
      <c r="A71" s="44">
        <v>59</v>
      </c>
      <c r="B71" s="45">
        <f ca="1">EDATE(Debts!$S$13,A71-1)</f>
        <v>48092</v>
      </c>
      <c r="C71" s="46">
        <v>0</v>
      </c>
      <c r="D71" s="46">
        <f t="shared" si="13"/>
        <v>105</v>
      </c>
      <c r="E71" s="46">
        <f t="shared" si="14"/>
        <v>47.05</v>
      </c>
      <c r="F71" s="46">
        <f t="shared" si="12"/>
        <v>2201.16</v>
      </c>
      <c r="G71" s="46">
        <f t="shared" si="15"/>
        <v>105</v>
      </c>
      <c r="H71" s="46">
        <f t="shared" si="16"/>
        <v>47.05</v>
      </c>
      <c r="I71" s="47">
        <f t="shared" si="17"/>
        <v>2201.16</v>
      </c>
      <c r="J71" s="46">
        <f t="shared" si="18"/>
        <v>0</v>
      </c>
      <c r="K71" s="46">
        <f t="shared" si="19"/>
        <v>0</v>
      </c>
      <c r="L71" s="47">
        <f t="shared" si="20"/>
        <v>0</v>
      </c>
      <c r="M71" s="46">
        <f t="shared" si="21"/>
        <v>0</v>
      </c>
      <c r="N71" s="46">
        <f t="shared" si="22"/>
        <v>0</v>
      </c>
      <c r="O71" s="47">
        <f t="shared" si="23"/>
        <v>0</v>
      </c>
    </row>
    <row r="72" spans="1:15" ht="15.6">
      <c r="A72" s="44">
        <v>60</v>
      </c>
      <c r="B72" s="45">
        <f ca="1">EDATE(Debts!$S$13,A72-1)</f>
        <v>48122</v>
      </c>
      <c r="C72" s="46">
        <v>0</v>
      </c>
      <c r="D72" s="46">
        <f t="shared" si="13"/>
        <v>105</v>
      </c>
      <c r="E72" s="46">
        <f t="shared" si="14"/>
        <v>45.84</v>
      </c>
      <c r="F72" s="46">
        <f t="shared" si="12"/>
        <v>2142</v>
      </c>
      <c r="G72" s="46">
        <f t="shared" si="15"/>
        <v>105</v>
      </c>
      <c r="H72" s="46">
        <f t="shared" si="16"/>
        <v>45.84</v>
      </c>
      <c r="I72" s="47">
        <f t="shared" si="17"/>
        <v>2142</v>
      </c>
      <c r="J72" s="46">
        <f t="shared" si="18"/>
        <v>0</v>
      </c>
      <c r="K72" s="46">
        <f t="shared" si="19"/>
        <v>0</v>
      </c>
      <c r="L72" s="47">
        <f t="shared" si="20"/>
        <v>0</v>
      </c>
      <c r="M72" s="46">
        <f t="shared" si="21"/>
        <v>0</v>
      </c>
      <c r="N72" s="46">
        <f t="shared" si="22"/>
        <v>0</v>
      </c>
      <c r="O72" s="47">
        <f t="shared" si="23"/>
        <v>0</v>
      </c>
    </row>
    <row r="73" spans="1:15" ht="15.6">
      <c r="A73" s="44">
        <v>61</v>
      </c>
      <c r="B73" s="45">
        <f ca="1">EDATE(Debts!$S$13,A73-1)</f>
        <v>48153</v>
      </c>
      <c r="C73" s="46">
        <v>0</v>
      </c>
      <c r="D73" s="46">
        <f t="shared" si="13"/>
        <v>105</v>
      </c>
      <c r="E73" s="46">
        <f t="shared" si="14"/>
        <v>44.61</v>
      </c>
      <c r="F73" s="46">
        <f t="shared" si="12"/>
        <v>2081.61</v>
      </c>
      <c r="G73" s="46">
        <f t="shared" si="15"/>
        <v>105</v>
      </c>
      <c r="H73" s="46">
        <f t="shared" si="16"/>
        <v>44.61</v>
      </c>
      <c r="I73" s="47">
        <f t="shared" si="17"/>
        <v>2081.61</v>
      </c>
      <c r="J73" s="46">
        <f t="shared" si="18"/>
        <v>0</v>
      </c>
      <c r="K73" s="46">
        <f t="shared" si="19"/>
        <v>0</v>
      </c>
      <c r="L73" s="47">
        <f t="shared" si="20"/>
        <v>0</v>
      </c>
      <c r="M73" s="46">
        <f t="shared" si="21"/>
        <v>0</v>
      </c>
      <c r="N73" s="46">
        <f t="shared" si="22"/>
        <v>0</v>
      </c>
      <c r="O73" s="47">
        <f t="shared" si="23"/>
        <v>0</v>
      </c>
    </row>
    <row r="74" spans="1:15" ht="15.6">
      <c r="A74" s="44">
        <v>62</v>
      </c>
      <c r="B74" s="45">
        <f ca="1">EDATE(Debts!$S$13,A74-1)</f>
        <v>48183</v>
      </c>
      <c r="C74" s="46">
        <v>0</v>
      </c>
      <c r="D74" s="46">
        <f t="shared" si="13"/>
        <v>105</v>
      </c>
      <c r="E74" s="46">
        <f t="shared" si="14"/>
        <v>43.35</v>
      </c>
      <c r="F74" s="46">
        <f t="shared" si="12"/>
        <v>2019.96</v>
      </c>
      <c r="G74" s="46">
        <f t="shared" si="15"/>
        <v>105</v>
      </c>
      <c r="H74" s="46">
        <f t="shared" si="16"/>
        <v>43.35</v>
      </c>
      <c r="I74" s="47">
        <f t="shared" si="17"/>
        <v>2019.96</v>
      </c>
      <c r="J74" s="46">
        <f t="shared" si="18"/>
        <v>0</v>
      </c>
      <c r="K74" s="46">
        <f t="shared" si="19"/>
        <v>0</v>
      </c>
      <c r="L74" s="47">
        <f t="shared" si="20"/>
        <v>0</v>
      </c>
      <c r="M74" s="46">
        <f t="shared" si="21"/>
        <v>0</v>
      </c>
      <c r="N74" s="46">
        <f t="shared" si="22"/>
        <v>0</v>
      </c>
      <c r="O74" s="47">
        <f t="shared" si="23"/>
        <v>0</v>
      </c>
    </row>
    <row r="75" spans="1:15" ht="15.6">
      <c r="A75" s="44">
        <v>63</v>
      </c>
      <c r="B75" s="45">
        <f ca="1">EDATE(Debts!$S$13,A75-1)</f>
        <v>48214</v>
      </c>
      <c r="C75" s="46">
        <v>0</v>
      </c>
      <c r="D75" s="46">
        <f t="shared" si="13"/>
        <v>105</v>
      </c>
      <c r="E75" s="46">
        <f t="shared" si="14"/>
        <v>42.07</v>
      </c>
      <c r="F75" s="46">
        <f t="shared" si="12"/>
        <v>1957.03</v>
      </c>
      <c r="G75" s="46">
        <f t="shared" si="15"/>
        <v>105</v>
      </c>
      <c r="H75" s="46">
        <f t="shared" si="16"/>
        <v>42.07</v>
      </c>
      <c r="I75" s="47">
        <f t="shared" si="17"/>
        <v>1957.03</v>
      </c>
      <c r="J75" s="46">
        <f t="shared" si="18"/>
        <v>0</v>
      </c>
      <c r="K75" s="46">
        <f t="shared" si="19"/>
        <v>0</v>
      </c>
      <c r="L75" s="47">
        <f t="shared" si="20"/>
        <v>0</v>
      </c>
      <c r="M75" s="46">
        <f t="shared" si="21"/>
        <v>0</v>
      </c>
      <c r="N75" s="46">
        <f t="shared" si="22"/>
        <v>0</v>
      </c>
      <c r="O75" s="47">
        <f t="shared" si="23"/>
        <v>0</v>
      </c>
    </row>
    <row r="76" spans="1:15" ht="15.6">
      <c r="A76" s="44">
        <v>64</v>
      </c>
      <c r="B76" s="45">
        <f ca="1">EDATE(Debts!$S$13,A76-1)</f>
        <v>48245</v>
      </c>
      <c r="C76" s="46">
        <v>0</v>
      </c>
      <c r="D76" s="46">
        <f t="shared" si="13"/>
        <v>105</v>
      </c>
      <c r="E76" s="46">
        <f t="shared" si="14"/>
        <v>40.76</v>
      </c>
      <c r="F76" s="46">
        <f t="shared" ref="F76:F107" si="24">SUMIF($G$11:$O$11,"Balance",G76:O76)</f>
        <v>1892.79</v>
      </c>
      <c r="G76" s="46">
        <f t="shared" si="15"/>
        <v>105</v>
      </c>
      <c r="H76" s="46">
        <f t="shared" si="16"/>
        <v>40.76</v>
      </c>
      <c r="I76" s="47">
        <f t="shared" si="17"/>
        <v>1892.79</v>
      </c>
      <c r="J76" s="46">
        <f t="shared" si="18"/>
        <v>0</v>
      </c>
      <c r="K76" s="46">
        <f t="shared" si="19"/>
        <v>0</v>
      </c>
      <c r="L76" s="47">
        <f t="shared" si="20"/>
        <v>0</v>
      </c>
      <c r="M76" s="46">
        <f t="shared" si="21"/>
        <v>0</v>
      </c>
      <c r="N76" s="46">
        <f t="shared" si="22"/>
        <v>0</v>
      </c>
      <c r="O76" s="47">
        <f t="shared" si="23"/>
        <v>0</v>
      </c>
    </row>
    <row r="77" spans="1:15" ht="15.6">
      <c r="A77" s="44">
        <v>65</v>
      </c>
      <c r="B77" s="45">
        <f ca="1">EDATE(Debts!$S$13,A77-1)</f>
        <v>48274</v>
      </c>
      <c r="C77" s="46">
        <v>0</v>
      </c>
      <c r="D77" s="46">
        <f t="shared" ref="D77:D108" si="25">SUMIF($G$11:$O$11,"Payment",G77:O77)</f>
        <v>105</v>
      </c>
      <c r="E77" s="46">
        <f t="shared" ref="E77:E108" si="26">SUMIF($G$11:$O$11,"Interest",G77:O77)</f>
        <v>39.42</v>
      </c>
      <c r="F77" s="46">
        <f t="shared" si="24"/>
        <v>1827.21</v>
      </c>
      <c r="G77" s="46">
        <f t="shared" ref="G77:G108" si="27">ROUND(MIN(G$8,I76+H77),2)</f>
        <v>105</v>
      </c>
      <c r="H77" s="46">
        <f t="shared" ref="H77:H108" si="28">ROUND(I76*G$7/1200,2)</f>
        <v>39.42</v>
      </c>
      <c r="I77" s="47">
        <f t="shared" ref="I77:I108" si="29">ROUND(I76+H77-G77,2)</f>
        <v>1827.21</v>
      </c>
      <c r="J77" s="46">
        <f t="shared" ref="J77:J108" si="30">ROUND(MIN(J$8,L76+K77),2)</f>
        <v>0</v>
      </c>
      <c r="K77" s="46">
        <f t="shared" ref="K77:K108" si="31">ROUND(L76*J$7/1200,2)</f>
        <v>0</v>
      </c>
      <c r="L77" s="47">
        <f t="shared" ref="L77:L108" si="32">ROUND(L76+K77-J77,2)</f>
        <v>0</v>
      </c>
      <c r="M77" s="46">
        <f t="shared" ref="M77:M108" si="33">ROUND(MIN(M$8,O76+N77),2)</f>
        <v>0</v>
      </c>
      <c r="N77" s="46">
        <f t="shared" ref="N77:N108" si="34">ROUND(O76*M$7/1200,2)</f>
        <v>0</v>
      </c>
      <c r="O77" s="47">
        <f t="shared" ref="O77:O108" si="35">ROUND(O76+N77-M77,2)</f>
        <v>0</v>
      </c>
    </row>
    <row r="78" spans="1:15" ht="15.6">
      <c r="A78" s="44">
        <v>66</v>
      </c>
      <c r="B78" s="45">
        <f ca="1">EDATE(Debts!$S$13,A78-1)</f>
        <v>48305</v>
      </c>
      <c r="C78" s="46">
        <v>0</v>
      </c>
      <c r="D78" s="46">
        <f t="shared" si="25"/>
        <v>105</v>
      </c>
      <c r="E78" s="46">
        <f t="shared" si="26"/>
        <v>38.049999999999997</v>
      </c>
      <c r="F78" s="46">
        <f t="shared" si="24"/>
        <v>1760.26</v>
      </c>
      <c r="G78" s="46">
        <f t="shared" si="27"/>
        <v>105</v>
      </c>
      <c r="H78" s="46">
        <f t="shared" si="28"/>
        <v>38.049999999999997</v>
      </c>
      <c r="I78" s="47">
        <f t="shared" si="29"/>
        <v>1760.26</v>
      </c>
      <c r="J78" s="46">
        <f t="shared" si="30"/>
        <v>0</v>
      </c>
      <c r="K78" s="46">
        <f t="shared" si="31"/>
        <v>0</v>
      </c>
      <c r="L78" s="47">
        <f t="shared" si="32"/>
        <v>0</v>
      </c>
      <c r="M78" s="46">
        <f t="shared" si="33"/>
        <v>0</v>
      </c>
      <c r="N78" s="46">
        <f t="shared" si="34"/>
        <v>0</v>
      </c>
      <c r="O78" s="47">
        <f t="shared" si="35"/>
        <v>0</v>
      </c>
    </row>
    <row r="79" spans="1:15" ht="15.6">
      <c r="A79" s="44">
        <v>67</v>
      </c>
      <c r="B79" s="45">
        <f ca="1">EDATE(Debts!$S$13,A79-1)</f>
        <v>48335</v>
      </c>
      <c r="C79" s="46">
        <v>0</v>
      </c>
      <c r="D79" s="46">
        <f t="shared" si="25"/>
        <v>105</v>
      </c>
      <c r="E79" s="46">
        <f t="shared" si="26"/>
        <v>36.659999999999997</v>
      </c>
      <c r="F79" s="46">
        <f t="shared" si="24"/>
        <v>1691.92</v>
      </c>
      <c r="G79" s="46">
        <f t="shared" si="27"/>
        <v>105</v>
      </c>
      <c r="H79" s="46">
        <f t="shared" si="28"/>
        <v>36.659999999999997</v>
      </c>
      <c r="I79" s="47">
        <f t="shared" si="29"/>
        <v>1691.92</v>
      </c>
      <c r="J79" s="46">
        <f t="shared" si="30"/>
        <v>0</v>
      </c>
      <c r="K79" s="46">
        <f t="shared" si="31"/>
        <v>0</v>
      </c>
      <c r="L79" s="47">
        <f t="shared" si="32"/>
        <v>0</v>
      </c>
      <c r="M79" s="46">
        <f t="shared" si="33"/>
        <v>0</v>
      </c>
      <c r="N79" s="46">
        <f t="shared" si="34"/>
        <v>0</v>
      </c>
      <c r="O79" s="47">
        <f t="shared" si="35"/>
        <v>0</v>
      </c>
    </row>
    <row r="80" spans="1:15" ht="15.6">
      <c r="A80" s="44">
        <v>68</v>
      </c>
      <c r="B80" s="45">
        <f ca="1">EDATE(Debts!$S$13,A80-1)</f>
        <v>48366</v>
      </c>
      <c r="C80" s="46">
        <v>0</v>
      </c>
      <c r="D80" s="46">
        <f t="shared" si="25"/>
        <v>105</v>
      </c>
      <c r="E80" s="46">
        <f t="shared" si="26"/>
        <v>35.229999999999997</v>
      </c>
      <c r="F80" s="46">
        <f t="shared" si="24"/>
        <v>1622.15</v>
      </c>
      <c r="G80" s="46">
        <f t="shared" si="27"/>
        <v>105</v>
      </c>
      <c r="H80" s="46">
        <f t="shared" si="28"/>
        <v>35.229999999999997</v>
      </c>
      <c r="I80" s="47">
        <f t="shared" si="29"/>
        <v>1622.15</v>
      </c>
      <c r="J80" s="46">
        <f t="shared" si="30"/>
        <v>0</v>
      </c>
      <c r="K80" s="46">
        <f t="shared" si="31"/>
        <v>0</v>
      </c>
      <c r="L80" s="47">
        <f t="shared" si="32"/>
        <v>0</v>
      </c>
      <c r="M80" s="46">
        <f t="shared" si="33"/>
        <v>0</v>
      </c>
      <c r="N80" s="46">
        <f t="shared" si="34"/>
        <v>0</v>
      </c>
      <c r="O80" s="47">
        <f t="shared" si="35"/>
        <v>0</v>
      </c>
    </row>
    <row r="81" spans="1:15" ht="15.6">
      <c r="A81" s="44">
        <v>69</v>
      </c>
      <c r="B81" s="45">
        <f ca="1">EDATE(Debts!$S$13,A81-1)</f>
        <v>48396</v>
      </c>
      <c r="C81" s="46">
        <v>0</v>
      </c>
      <c r="D81" s="46">
        <f t="shared" si="25"/>
        <v>105</v>
      </c>
      <c r="E81" s="46">
        <f t="shared" si="26"/>
        <v>33.78</v>
      </c>
      <c r="F81" s="46">
        <f t="shared" si="24"/>
        <v>1550.93</v>
      </c>
      <c r="G81" s="46">
        <f t="shared" si="27"/>
        <v>105</v>
      </c>
      <c r="H81" s="46">
        <f t="shared" si="28"/>
        <v>33.78</v>
      </c>
      <c r="I81" s="47">
        <f t="shared" si="29"/>
        <v>1550.93</v>
      </c>
      <c r="J81" s="46">
        <f t="shared" si="30"/>
        <v>0</v>
      </c>
      <c r="K81" s="46">
        <f t="shared" si="31"/>
        <v>0</v>
      </c>
      <c r="L81" s="47">
        <f t="shared" si="32"/>
        <v>0</v>
      </c>
      <c r="M81" s="46">
        <f t="shared" si="33"/>
        <v>0</v>
      </c>
      <c r="N81" s="46">
        <f t="shared" si="34"/>
        <v>0</v>
      </c>
      <c r="O81" s="47">
        <f t="shared" si="35"/>
        <v>0</v>
      </c>
    </row>
    <row r="82" spans="1:15" ht="15.6">
      <c r="A82" s="44">
        <v>70</v>
      </c>
      <c r="B82" s="45">
        <f ca="1">EDATE(Debts!$S$13,A82-1)</f>
        <v>48427</v>
      </c>
      <c r="C82" s="46">
        <v>0</v>
      </c>
      <c r="D82" s="46">
        <f t="shared" si="25"/>
        <v>105</v>
      </c>
      <c r="E82" s="46">
        <f t="shared" si="26"/>
        <v>32.299999999999997</v>
      </c>
      <c r="F82" s="46">
        <f t="shared" si="24"/>
        <v>1478.23</v>
      </c>
      <c r="G82" s="46">
        <f t="shared" si="27"/>
        <v>105</v>
      </c>
      <c r="H82" s="46">
        <f t="shared" si="28"/>
        <v>32.299999999999997</v>
      </c>
      <c r="I82" s="47">
        <f t="shared" si="29"/>
        <v>1478.23</v>
      </c>
      <c r="J82" s="46">
        <f t="shared" si="30"/>
        <v>0</v>
      </c>
      <c r="K82" s="46">
        <f t="shared" si="31"/>
        <v>0</v>
      </c>
      <c r="L82" s="47">
        <f t="shared" si="32"/>
        <v>0</v>
      </c>
      <c r="M82" s="46">
        <f t="shared" si="33"/>
        <v>0</v>
      </c>
      <c r="N82" s="46">
        <f t="shared" si="34"/>
        <v>0</v>
      </c>
      <c r="O82" s="47">
        <f t="shared" si="35"/>
        <v>0</v>
      </c>
    </row>
    <row r="83" spans="1:15" ht="15.6">
      <c r="A83" s="44">
        <v>71</v>
      </c>
      <c r="B83" s="45">
        <f ca="1">EDATE(Debts!$S$13,A83-1)</f>
        <v>48458</v>
      </c>
      <c r="C83" s="46">
        <v>0</v>
      </c>
      <c r="D83" s="46">
        <f t="shared" si="25"/>
        <v>105</v>
      </c>
      <c r="E83" s="46">
        <f t="shared" si="26"/>
        <v>30.78</v>
      </c>
      <c r="F83" s="46">
        <f t="shared" si="24"/>
        <v>1404.01</v>
      </c>
      <c r="G83" s="46">
        <f t="shared" si="27"/>
        <v>105</v>
      </c>
      <c r="H83" s="46">
        <f t="shared" si="28"/>
        <v>30.78</v>
      </c>
      <c r="I83" s="47">
        <f t="shared" si="29"/>
        <v>1404.01</v>
      </c>
      <c r="J83" s="46">
        <f t="shared" si="30"/>
        <v>0</v>
      </c>
      <c r="K83" s="46">
        <f t="shared" si="31"/>
        <v>0</v>
      </c>
      <c r="L83" s="47">
        <f t="shared" si="32"/>
        <v>0</v>
      </c>
      <c r="M83" s="46">
        <f t="shared" si="33"/>
        <v>0</v>
      </c>
      <c r="N83" s="46">
        <f t="shared" si="34"/>
        <v>0</v>
      </c>
      <c r="O83" s="47">
        <f t="shared" si="35"/>
        <v>0</v>
      </c>
    </row>
    <row r="84" spans="1:15" ht="15.6">
      <c r="A84" s="44">
        <v>72</v>
      </c>
      <c r="B84" s="45">
        <f ca="1">EDATE(Debts!$S$13,A84-1)</f>
        <v>48488</v>
      </c>
      <c r="C84" s="46">
        <v>0</v>
      </c>
      <c r="D84" s="46">
        <f t="shared" si="25"/>
        <v>105</v>
      </c>
      <c r="E84" s="46">
        <f t="shared" si="26"/>
        <v>29.24</v>
      </c>
      <c r="F84" s="46">
        <f t="shared" si="24"/>
        <v>1328.25</v>
      </c>
      <c r="G84" s="46">
        <f t="shared" si="27"/>
        <v>105</v>
      </c>
      <c r="H84" s="46">
        <f t="shared" si="28"/>
        <v>29.24</v>
      </c>
      <c r="I84" s="47">
        <f t="shared" si="29"/>
        <v>1328.25</v>
      </c>
      <c r="J84" s="46">
        <f t="shared" si="30"/>
        <v>0</v>
      </c>
      <c r="K84" s="46">
        <f t="shared" si="31"/>
        <v>0</v>
      </c>
      <c r="L84" s="47">
        <f t="shared" si="32"/>
        <v>0</v>
      </c>
      <c r="M84" s="46">
        <f t="shared" si="33"/>
        <v>0</v>
      </c>
      <c r="N84" s="46">
        <f t="shared" si="34"/>
        <v>0</v>
      </c>
      <c r="O84" s="47">
        <f t="shared" si="35"/>
        <v>0</v>
      </c>
    </row>
    <row r="85" spans="1:15" ht="15.6">
      <c r="A85" s="44">
        <v>73</v>
      </c>
      <c r="B85" s="45">
        <f ca="1">EDATE(Debts!$S$13,A85-1)</f>
        <v>48519</v>
      </c>
      <c r="C85" s="46">
        <v>0</v>
      </c>
      <c r="D85" s="46">
        <f t="shared" si="25"/>
        <v>105</v>
      </c>
      <c r="E85" s="46">
        <f t="shared" si="26"/>
        <v>27.66</v>
      </c>
      <c r="F85" s="46">
        <f t="shared" si="24"/>
        <v>1250.9100000000001</v>
      </c>
      <c r="G85" s="46">
        <f t="shared" si="27"/>
        <v>105</v>
      </c>
      <c r="H85" s="46">
        <f t="shared" si="28"/>
        <v>27.66</v>
      </c>
      <c r="I85" s="47">
        <f t="shared" si="29"/>
        <v>1250.9100000000001</v>
      </c>
      <c r="J85" s="46">
        <f t="shared" si="30"/>
        <v>0</v>
      </c>
      <c r="K85" s="46">
        <f t="shared" si="31"/>
        <v>0</v>
      </c>
      <c r="L85" s="47">
        <f t="shared" si="32"/>
        <v>0</v>
      </c>
      <c r="M85" s="46">
        <f t="shared" si="33"/>
        <v>0</v>
      </c>
      <c r="N85" s="46">
        <f t="shared" si="34"/>
        <v>0</v>
      </c>
      <c r="O85" s="47">
        <f t="shared" si="35"/>
        <v>0</v>
      </c>
    </row>
    <row r="86" spans="1:15" ht="15.6">
      <c r="A86" s="44">
        <v>74</v>
      </c>
      <c r="B86" s="45">
        <f ca="1">EDATE(Debts!$S$13,A86-1)</f>
        <v>48549</v>
      </c>
      <c r="C86" s="46">
        <v>0</v>
      </c>
      <c r="D86" s="46">
        <f t="shared" si="25"/>
        <v>105</v>
      </c>
      <c r="E86" s="46">
        <f t="shared" si="26"/>
        <v>26.05</v>
      </c>
      <c r="F86" s="46">
        <f t="shared" si="24"/>
        <v>1171.96</v>
      </c>
      <c r="G86" s="46">
        <f t="shared" si="27"/>
        <v>105</v>
      </c>
      <c r="H86" s="46">
        <f t="shared" si="28"/>
        <v>26.05</v>
      </c>
      <c r="I86" s="47">
        <f t="shared" si="29"/>
        <v>1171.96</v>
      </c>
      <c r="J86" s="46">
        <f t="shared" si="30"/>
        <v>0</v>
      </c>
      <c r="K86" s="46">
        <f t="shared" si="31"/>
        <v>0</v>
      </c>
      <c r="L86" s="47">
        <f t="shared" si="32"/>
        <v>0</v>
      </c>
      <c r="M86" s="46">
        <f t="shared" si="33"/>
        <v>0</v>
      </c>
      <c r="N86" s="46">
        <f t="shared" si="34"/>
        <v>0</v>
      </c>
      <c r="O86" s="47">
        <f t="shared" si="35"/>
        <v>0</v>
      </c>
    </row>
    <row r="87" spans="1:15" ht="15.6">
      <c r="A87" s="44">
        <v>75</v>
      </c>
      <c r="B87" s="45">
        <f ca="1">EDATE(Debts!$S$13,A87-1)</f>
        <v>48580</v>
      </c>
      <c r="C87" s="46">
        <v>0</v>
      </c>
      <c r="D87" s="46">
        <f t="shared" si="25"/>
        <v>105</v>
      </c>
      <c r="E87" s="46">
        <f t="shared" si="26"/>
        <v>24.41</v>
      </c>
      <c r="F87" s="46">
        <f t="shared" si="24"/>
        <v>1091.3699999999999</v>
      </c>
      <c r="G87" s="46">
        <f t="shared" si="27"/>
        <v>105</v>
      </c>
      <c r="H87" s="46">
        <f t="shared" si="28"/>
        <v>24.41</v>
      </c>
      <c r="I87" s="47">
        <f t="shared" si="29"/>
        <v>1091.3699999999999</v>
      </c>
      <c r="J87" s="46">
        <f t="shared" si="30"/>
        <v>0</v>
      </c>
      <c r="K87" s="46">
        <f t="shared" si="31"/>
        <v>0</v>
      </c>
      <c r="L87" s="47">
        <f t="shared" si="32"/>
        <v>0</v>
      </c>
      <c r="M87" s="46">
        <f t="shared" si="33"/>
        <v>0</v>
      </c>
      <c r="N87" s="46">
        <f t="shared" si="34"/>
        <v>0</v>
      </c>
      <c r="O87" s="47">
        <f t="shared" si="35"/>
        <v>0</v>
      </c>
    </row>
    <row r="88" spans="1:15" ht="15.6">
      <c r="A88" s="44">
        <v>76</v>
      </c>
      <c r="B88" s="45">
        <f ca="1">EDATE(Debts!$S$13,A88-1)</f>
        <v>48611</v>
      </c>
      <c r="C88" s="46">
        <v>0</v>
      </c>
      <c r="D88" s="46">
        <f t="shared" si="25"/>
        <v>105</v>
      </c>
      <c r="E88" s="46">
        <f t="shared" si="26"/>
        <v>22.73</v>
      </c>
      <c r="F88" s="46">
        <f t="shared" si="24"/>
        <v>1009.1</v>
      </c>
      <c r="G88" s="46">
        <f t="shared" si="27"/>
        <v>105</v>
      </c>
      <c r="H88" s="46">
        <f t="shared" si="28"/>
        <v>22.73</v>
      </c>
      <c r="I88" s="47">
        <f t="shared" si="29"/>
        <v>1009.1</v>
      </c>
      <c r="J88" s="46">
        <f t="shared" si="30"/>
        <v>0</v>
      </c>
      <c r="K88" s="46">
        <f t="shared" si="31"/>
        <v>0</v>
      </c>
      <c r="L88" s="47">
        <f t="shared" si="32"/>
        <v>0</v>
      </c>
      <c r="M88" s="46">
        <f t="shared" si="33"/>
        <v>0</v>
      </c>
      <c r="N88" s="46">
        <f t="shared" si="34"/>
        <v>0</v>
      </c>
      <c r="O88" s="47">
        <f t="shared" si="35"/>
        <v>0</v>
      </c>
    </row>
    <row r="89" spans="1:15" ht="15.6">
      <c r="A89" s="44">
        <v>77</v>
      </c>
      <c r="B89" s="45">
        <f ca="1">EDATE(Debts!$S$13,A89-1)</f>
        <v>48639</v>
      </c>
      <c r="C89" s="46">
        <v>0</v>
      </c>
      <c r="D89" s="46">
        <f t="shared" si="25"/>
        <v>105</v>
      </c>
      <c r="E89" s="46">
        <f t="shared" si="26"/>
        <v>21.01</v>
      </c>
      <c r="F89" s="46">
        <f t="shared" si="24"/>
        <v>925.11</v>
      </c>
      <c r="G89" s="46">
        <f t="shared" si="27"/>
        <v>105</v>
      </c>
      <c r="H89" s="46">
        <f t="shared" si="28"/>
        <v>21.01</v>
      </c>
      <c r="I89" s="47">
        <f t="shared" si="29"/>
        <v>925.11</v>
      </c>
      <c r="J89" s="46">
        <f t="shared" si="30"/>
        <v>0</v>
      </c>
      <c r="K89" s="46">
        <f t="shared" si="31"/>
        <v>0</v>
      </c>
      <c r="L89" s="47">
        <f t="shared" si="32"/>
        <v>0</v>
      </c>
      <c r="M89" s="46">
        <f t="shared" si="33"/>
        <v>0</v>
      </c>
      <c r="N89" s="46">
        <f t="shared" si="34"/>
        <v>0</v>
      </c>
      <c r="O89" s="47">
        <f t="shared" si="35"/>
        <v>0</v>
      </c>
    </row>
    <row r="90" spans="1:15" ht="15.6">
      <c r="A90" s="44">
        <v>78</v>
      </c>
      <c r="B90" s="45">
        <f ca="1">EDATE(Debts!$S$13,A90-1)</f>
        <v>48670</v>
      </c>
      <c r="C90" s="46">
        <v>0</v>
      </c>
      <c r="D90" s="46">
        <f t="shared" si="25"/>
        <v>105</v>
      </c>
      <c r="E90" s="46">
        <f t="shared" si="26"/>
        <v>19.27</v>
      </c>
      <c r="F90" s="46">
        <f t="shared" si="24"/>
        <v>839.38</v>
      </c>
      <c r="G90" s="46">
        <f t="shared" si="27"/>
        <v>105</v>
      </c>
      <c r="H90" s="46">
        <f t="shared" si="28"/>
        <v>19.27</v>
      </c>
      <c r="I90" s="47">
        <f t="shared" si="29"/>
        <v>839.38</v>
      </c>
      <c r="J90" s="46">
        <f t="shared" si="30"/>
        <v>0</v>
      </c>
      <c r="K90" s="46">
        <f t="shared" si="31"/>
        <v>0</v>
      </c>
      <c r="L90" s="47">
        <f t="shared" si="32"/>
        <v>0</v>
      </c>
      <c r="M90" s="46">
        <f t="shared" si="33"/>
        <v>0</v>
      </c>
      <c r="N90" s="46">
        <f t="shared" si="34"/>
        <v>0</v>
      </c>
      <c r="O90" s="47">
        <f t="shared" si="35"/>
        <v>0</v>
      </c>
    </row>
    <row r="91" spans="1:15" ht="15.6">
      <c r="A91" s="44">
        <v>79</v>
      </c>
      <c r="B91" s="45">
        <f ca="1">EDATE(Debts!$S$13,A91-1)</f>
        <v>48700</v>
      </c>
      <c r="C91" s="46">
        <v>0</v>
      </c>
      <c r="D91" s="46">
        <f t="shared" si="25"/>
        <v>105</v>
      </c>
      <c r="E91" s="46">
        <f t="shared" si="26"/>
        <v>17.48</v>
      </c>
      <c r="F91" s="46">
        <f t="shared" si="24"/>
        <v>751.86</v>
      </c>
      <c r="G91" s="46">
        <f t="shared" si="27"/>
        <v>105</v>
      </c>
      <c r="H91" s="46">
        <f t="shared" si="28"/>
        <v>17.48</v>
      </c>
      <c r="I91" s="47">
        <f t="shared" si="29"/>
        <v>751.86</v>
      </c>
      <c r="J91" s="46">
        <f t="shared" si="30"/>
        <v>0</v>
      </c>
      <c r="K91" s="46">
        <f t="shared" si="31"/>
        <v>0</v>
      </c>
      <c r="L91" s="47">
        <f t="shared" si="32"/>
        <v>0</v>
      </c>
      <c r="M91" s="46">
        <f t="shared" si="33"/>
        <v>0</v>
      </c>
      <c r="N91" s="46">
        <f t="shared" si="34"/>
        <v>0</v>
      </c>
      <c r="O91" s="47">
        <f t="shared" si="35"/>
        <v>0</v>
      </c>
    </row>
    <row r="92" spans="1:15" ht="15.6">
      <c r="A92" s="44">
        <v>80</v>
      </c>
      <c r="B92" s="45">
        <f ca="1">EDATE(Debts!$S$13,A92-1)</f>
        <v>48731</v>
      </c>
      <c r="C92" s="46">
        <v>0</v>
      </c>
      <c r="D92" s="46">
        <f t="shared" si="25"/>
        <v>105</v>
      </c>
      <c r="E92" s="46">
        <f t="shared" si="26"/>
        <v>15.66</v>
      </c>
      <c r="F92" s="46">
        <f t="shared" si="24"/>
        <v>662.52</v>
      </c>
      <c r="G92" s="46">
        <f t="shared" si="27"/>
        <v>105</v>
      </c>
      <c r="H92" s="46">
        <f t="shared" si="28"/>
        <v>15.66</v>
      </c>
      <c r="I92" s="47">
        <f t="shared" si="29"/>
        <v>662.52</v>
      </c>
      <c r="J92" s="46">
        <f t="shared" si="30"/>
        <v>0</v>
      </c>
      <c r="K92" s="46">
        <f t="shared" si="31"/>
        <v>0</v>
      </c>
      <c r="L92" s="47">
        <f t="shared" si="32"/>
        <v>0</v>
      </c>
      <c r="M92" s="46">
        <f t="shared" si="33"/>
        <v>0</v>
      </c>
      <c r="N92" s="46">
        <f t="shared" si="34"/>
        <v>0</v>
      </c>
      <c r="O92" s="47">
        <f t="shared" si="35"/>
        <v>0</v>
      </c>
    </row>
    <row r="93" spans="1:15" ht="15.6">
      <c r="A93" s="44">
        <v>81</v>
      </c>
      <c r="B93" s="45">
        <f ca="1">EDATE(Debts!$S$13,A93-1)</f>
        <v>48761</v>
      </c>
      <c r="C93" s="46">
        <v>0</v>
      </c>
      <c r="D93" s="46">
        <f t="shared" si="25"/>
        <v>105</v>
      </c>
      <c r="E93" s="46">
        <f t="shared" si="26"/>
        <v>13.8</v>
      </c>
      <c r="F93" s="46">
        <f t="shared" si="24"/>
        <v>571.32000000000005</v>
      </c>
      <c r="G93" s="46">
        <f t="shared" si="27"/>
        <v>105</v>
      </c>
      <c r="H93" s="46">
        <f t="shared" si="28"/>
        <v>13.8</v>
      </c>
      <c r="I93" s="47">
        <f t="shared" si="29"/>
        <v>571.32000000000005</v>
      </c>
      <c r="J93" s="46">
        <f t="shared" si="30"/>
        <v>0</v>
      </c>
      <c r="K93" s="46">
        <f t="shared" si="31"/>
        <v>0</v>
      </c>
      <c r="L93" s="47">
        <f t="shared" si="32"/>
        <v>0</v>
      </c>
      <c r="M93" s="46">
        <f t="shared" si="33"/>
        <v>0</v>
      </c>
      <c r="N93" s="46">
        <f t="shared" si="34"/>
        <v>0</v>
      </c>
      <c r="O93" s="47">
        <f t="shared" si="35"/>
        <v>0</v>
      </c>
    </row>
    <row r="94" spans="1:15" ht="15.6">
      <c r="A94" s="44">
        <v>82</v>
      </c>
      <c r="B94" s="45">
        <f ca="1">EDATE(Debts!$S$13,A94-1)</f>
        <v>48792</v>
      </c>
      <c r="C94" s="46">
        <v>0</v>
      </c>
      <c r="D94" s="46">
        <f t="shared" si="25"/>
        <v>105</v>
      </c>
      <c r="E94" s="46">
        <f t="shared" si="26"/>
        <v>11.9</v>
      </c>
      <c r="F94" s="46">
        <f t="shared" si="24"/>
        <v>478.22</v>
      </c>
      <c r="G94" s="46">
        <f t="shared" si="27"/>
        <v>105</v>
      </c>
      <c r="H94" s="46">
        <f t="shared" si="28"/>
        <v>11.9</v>
      </c>
      <c r="I94" s="47">
        <f t="shared" si="29"/>
        <v>478.22</v>
      </c>
      <c r="J94" s="46">
        <f t="shared" si="30"/>
        <v>0</v>
      </c>
      <c r="K94" s="46">
        <f t="shared" si="31"/>
        <v>0</v>
      </c>
      <c r="L94" s="47">
        <f t="shared" si="32"/>
        <v>0</v>
      </c>
      <c r="M94" s="46">
        <f t="shared" si="33"/>
        <v>0</v>
      </c>
      <c r="N94" s="46">
        <f t="shared" si="34"/>
        <v>0</v>
      </c>
      <c r="O94" s="47">
        <f t="shared" si="35"/>
        <v>0</v>
      </c>
    </row>
    <row r="95" spans="1:15" ht="15.6">
      <c r="A95" s="44">
        <v>83</v>
      </c>
      <c r="B95" s="45">
        <f ca="1">EDATE(Debts!$S$13,A95-1)</f>
        <v>48823</v>
      </c>
      <c r="C95" s="46">
        <v>0</v>
      </c>
      <c r="D95" s="46">
        <f t="shared" si="25"/>
        <v>105</v>
      </c>
      <c r="E95" s="46">
        <f t="shared" si="26"/>
        <v>9.9600000000000009</v>
      </c>
      <c r="F95" s="46">
        <f t="shared" si="24"/>
        <v>383.18</v>
      </c>
      <c r="G95" s="46">
        <f t="shared" si="27"/>
        <v>105</v>
      </c>
      <c r="H95" s="46">
        <f t="shared" si="28"/>
        <v>9.9600000000000009</v>
      </c>
      <c r="I95" s="47">
        <f t="shared" si="29"/>
        <v>383.18</v>
      </c>
      <c r="J95" s="46">
        <f t="shared" si="30"/>
        <v>0</v>
      </c>
      <c r="K95" s="46">
        <f t="shared" si="31"/>
        <v>0</v>
      </c>
      <c r="L95" s="47">
        <f t="shared" si="32"/>
        <v>0</v>
      </c>
      <c r="M95" s="46">
        <f t="shared" si="33"/>
        <v>0</v>
      </c>
      <c r="N95" s="46">
        <f t="shared" si="34"/>
        <v>0</v>
      </c>
      <c r="O95" s="47">
        <f t="shared" si="35"/>
        <v>0</v>
      </c>
    </row>
    <row r="96" spans="1:15" ht="15.6">
      <c r="A96" s="44">
        <v>84</v>
      </c>
      <c r="B96" s="45">
        <f ca="1">EDATE(Debts!$S$13,A96-1)</f>
        <v>48853</v>
      </c>
      <c r="C96" s="46">
        <v>0</v>
      </c>
      <c r="D96" s="46">
        <f t="shared" si="25"/>
        <v>105</v>
      </c>
      <c r="E96" s="46">
        <f t="shared" si="26"/>
        <v>7.98</v>
      </c>
      <c r="F96" s="46">
        <f t="shared" si="24"/>
        <v>286.16000000000003</v>
      </c>
      <c r="G96" s="46">
        <f t="shared" si="27"/>
        <v>105</v>
      </c>
      <c r="H96" s="46">
        <f t="shared" si="28"/>
        <v>7.98</v>
      </c>
      <c r="I96" s="47">
        <f t="shared" si="29"/>
        <v>286.16000000000003</v>
      </c>
      <c r="J96" s="46">
        <f t="shared" si="30"/>
        <v>0</v>
      </c>
      <c r="K96" s="46">
        <f t="shared" si="31"/>
        <v>0</v>
      </c>
      <c r="L96" s="47">
        <f t="shared" si="32"/>
        <v>0</v>
      </c>
      <c r="M96" s="46">
        <f t="shared" si="33"/>
        <v>0</v>
      </c>
      <c r="N96" s="46">
        <f t="shared" si="34"/>
        <v>0</v>
      </c>
      <c r="O96" s="47">
        <f t="shared" si="35"/>
        <v>0</v>
      </c>
    </row>
    <row r="97" spans="1:15" ht="15.6">
      <c r="A97" s="44">
        <v>85</v>
      </c>
      <c r="B97" s="45">
        <f ca="1">EDATE(Debts!$S$13,A97-1)</f>
        <v>48884</v>
      </c>
      <c r="C97" s="46">
        <v>0</v>
      </c>
      <c r="D97" s="46">
        <f t="shared" si="25"/>
        <v>105</v>
      </c>
      <c r="E97" s="46">
        <f t="shared" si="26"/>
        <v>5.96</v>
      </c>
      <c r="F97" s="46">
        <f t="shared" si="24"/>
        <v>187.12</v>
      </c>
      <c r="G97" s="46">
        <f t="shared" si="27"/>
        <v>105</v>
      </c>
      <c r="H97" s="46">
        <f t="shared" si="28"/>
        <v>5.96</v>
      </c>
      <c r="I97" s="47">
        <f t="shared" si="29"/>
        <v>187.12</v>
      </c>
      <c r="J97" s="46">
        <f t="shared" si="30"/>
        <v>0</v>
      </c>
      <c r="K97" s="46">
        <f t="shared" si="31"/>
        <v>0</v>
      </c>
      <c r="L97" s="47">
        <f t="shared" si="32"/>
        <v>0</v>
      </c>
      <c r="M97" s="46">
        <f t="shared" si="33"/>
        <v>0</v>
      </c>
      <c r="N97" s="46">
        <f t="shared" si="34"/>
        <v>0</v>
      </c>
      <c r="O97" s="47">
        <f t="shared" si="35"/>
        <v>0</v>
      </c>
    </row>
    <row r="98" spans="1:15" ht="15.6">
      <c r="A98" s="44">
        <v>86</v>
      </c>
      <c r="B98" s="45">
        <f ca="1">EDATE(Debts!$S$13,A98-1)</f>
        <v>48914</v>
      </c>
      <c r="C98" s="46">
        <v>0</v>
      </c>
      <c r="D98" s="46">
        <f t="shared" si="25"/>
        <v>105</v>
      </c>
      <c r="E98" s="46">
        <f t="shared" si="26"/>
        <v>3.9</v>
      </c>
      <c r="F98" s="46">
        <f t="shared" si="24"/>
        <v>86.02</v>
      </c>
      <c r="G98" s="46">
        <f t="shared" si="27"/>
        <v>105</v>
      </c>
      <c r="H98" s="46">
        <f t="shared" si="28"/>
        <v>3.9</v>
      </c>
      <c r="I98" s="47">
        <f t="shared" si="29"/>
        <v>86.02</v>
      </c>
      <c r="J98" s="46">
        <f t="shared" si="30"/>
        <v>0</v>
      </c>
      <c r="K98" s="46">
        <f t="shared" si="31"/>
        <v>0</v>
      </c>
      <c r="L98" s="47">
        <f t="shared" si="32"/>
        <v>0</v>
      </c>
      <c r="M98" s="46">
        <f t="shared" si="33"/>
        <v>0</v>
      </c>
      <c r="N98" s="46">
        <f t="shared" si="34"/>
        <v>0</v>
      </c>
      <c r="O98" s="47">
        <f t="shared" si="35"/>
        <v>0</v>
      </c>
    </row>
    <row r="99" spans="1:15" ht="15.6">
      <c r="A99" s="44">
        <v>87</v>
      </c>
      <c r="B99" s="45">
        <f ca="1">EDATE(Debts!$S$13,A99-1)</f>
        <v>48945</v>
      </c>
      <c r="C99" s="46">
        <v>0</v>
      </c>
      <c r="D99" s="46">
        <f t="shared" si="25"/>
        <v>87.81</v>
      </c>
      <c r="E99" s="46">
        <f t="shared" si="26"/>
        <v>1.79</v>
      </c>
      <c r="F99" s="46">
        <f t="shared" si="24"/>
        <v>0</v>
      </c>
      <c r="G99" s="46">
        <f t="shared" si="27"/>
        <v>87.81</v>
      </c>
      <c r="H99" s="46">
        <f t="shared" si="28"/>
        <v>1.79</v>
      </c>
      <c r="I99" s="47">
        <f t="shared" si="29"/>
        <v>0</v>
      </c>
      <c r="J99" s="46">
        <f t="shared" si="30"/>
        <v>0</v>
      </c>
      <c r="K99" s="46">
        <f t="shared" si="31"/>
        <v>0</v>
      </c>
      <c r="L99" s="47">
        <f t="shared" si="32"/>
        <v>0</v>
      </c>
      <c r="M99" s="46">
        <f t="shared" si="33"/>
        <v>0</v>
      </c>
      <c r="N99" s="46">
        <f t="shared" si="34"/>
        <v>0</v>
      </c>
      <c r="O99" s="47">
        <f t="shared" si="35"/>
        <v>0</v>
      </c>
    </row>
    <row r="100" spans="1:15" ht="15.6">
      <c r="A100" s="44">
        <v>88</v>
      </c>
      <c r="B100" s="45">
        <f ca="1">EDATE(Debts!$S$13,A100-1)</f>
        <v>48976</v>
      </c>
      <c r="C100" s="46">
        <v>0</v>
      </c>
      <c r="D100" s="46">
        <f t="shared" si="25"/>
        <v>0</v>
      </c>
      <c r="E100" s="46">
        <f t="shared" si="26"/>
        <v>0</v>
      </c>
      <c r="F100" s="46">
        <f t="shared" si="24"/>
        <v>0</v>
      </c>
      <c r="G100" s="46">
        <f t="shared" si="27"/>
        <v>0</v>
      </c>
      <c r="H100" s="46">
        <f t="shared" si="28"/>
        <v>0</v>
      </c>
      <c r="I100" s="47">
        <f t="shared" si="29"/>
        <v>0</v>
      </c>
      <c r="J100" s="46">
        <f t="shared" si="30"/>
        <v>0</v>
      </c>
      <c r="K100" s="46">
        <f t="shared" si="31"/>
        <v>0</v>
      </c>
      <c r="L100" s="47">
        <f t="shared" si="32"/>
        <v>0</v>
      </c>
      <c r="M100" s="46">
        <f t="shared" si="33"/>
        <v>0</v>
      </c>
      <c r="N100" s="46">
        <f t="shared" si="34"/>
        <v>0</v>
      </c>
      <c r="O100" s="47">
        <f t="shared" si="35"/>
        <v>0</v>
      </c>
    </row>
    <row r="101" spans="1:15" ht="15.6">
      <c r="A101" s="44">
        <v>89</v>
      </c>
      <c r="B101" s="45">
        <f ca="1">EDATE(Debts!$S$13,A101-1)</f>
        <v>49004</v>
      </c>
      <c r="C101" s="46">
        <v>0</v>
      </c>
      <c r="D101" s="46">
        <f t="shared" si="25"/>
        <v>0</v>
      </c>
      <c r="E101" s="46">
        <f t="shared" si="26"/>
        <v>0</v>
      </c>
      <c r="F101" s="46">
        <f t="shared" si="24"/>
        <v>0</v>
      </c>
      <c r="G101" s="46">
        <f t="shared" si="27"/>
        <v>0</v>
      </c>
      <c r="H101" s="46">
        <f t="shared" si="28"/>
        <v>0</v>
      </c>
      <c r="I101" s="47">
        <f t="shared" si="29"/>
        <v>0</v>
      </c>
      <c r="J101" s="46">
        <f t="shared" si="30"/>
        <v>0</v>
      </c>
      <c r="K101" s="46">
        <f t="shared" si="31"/>
        <v>0</v>
      </c>
      <c r="L101" s="47">
        <f t="shared" si="32"/>
        <v>0</v>
      </c>
      <c r="M101" s="46">
        <f t="shared" si="33"/>
        <v>0</v>
      </c>
      <c r="N101" s="46">
        <f t="shared" si="34"/>
        <v>0</v>
      </c>
      <c r="O101" s="47">
        <f t="shared" si="35"/>
        <v>0</v>
      </c>
    </row>
    <row r="102" spans="1:15" ht="15.6">
      <c r="A102" s="44">
        <v>90</v>
      </c>
      <c r="B102" s="45">
        <f ca="1">EDATE(Debts!$S$13,A102-1)</f>
        <v>49035</v>
      </c>
      <c r="C102" s="46">
        <v>0</v>
      </c>
      <c r="D102" s="46">
        <f t="shared" si="25"/>
        <v>0</v>
      </c>
      <c r="E102" s="46">
        <f t="shared" si="26"/>
        <v>0</v>
      </c>
      <c r="F102" s="46">
        <f t="shared" si="24"/>
        <v>0</v>
      </c>
      <c r="G102" s="46">
        <f t="shared" si="27"/>
        <v>0</v>
      </c>
      <c r="H102" s="46">
        <f t="shared" si="28"/>
        <v>0</v>
      </c>
      <c r="I102" s="47">
        <f t="shared" si="29"/>
        <v>0</v>
      </c>
      <c r="J102" s="46">
        <f t="shared" si="30"/>
        <v>0</v>
      </c>
      <c r="K102" s="46">
        <f t="shared" si="31"/>
        <v>0</v>
      </c>
      <c r="L102" s="47">
        <f t="shared" si="32"/>
        <v>0</v>
      </c>
      <c r="M102" s="46">
        <f t="shared" si="33"/>
        <v>0</v>
      </c>
      <c r="N102" s="46">
        <f t="shared" si="34"/>
        <v>0</v>
      </c>
      <c r="O102" s="47">
        <f t="shared" si="35"/>
        <v>0</v>
      </c>
    </row>
    <row r="103" spans="1:15" ht="15.6">
      <c r="A103" s="44">
        <v>91</v>
      </c>
      <c r="B103" s="45">
        <f ca="1">EDATE(Debts!$S$13,A103-1)</f>
        <v>49065</v>
      </c>
      <c r="C103" s="46">
        <v>0</v>
      </c>
      <c r="D103" s="46">
        <f t="shared" si="25"/>
        <v>0</v>
      </c>
      <c r="E103" s="46">
        <f t="shared" si="26"/>
        <v>0</v>
      </c>
      <c r="F103" s="46">
        <f t="shared" si="24"/>
        <v>0</v>
      </c>
      <c r="G103" s="46">
        <f t="shared" si="27"/>
        <v>0</v>
      </c>
      <c r="H103" s="46">
        <f t="shared" si="28"/>
        <v>0</v>
      </c>
      <c r="I103" s="47">
        <f t="shared" si="29"/>
        <v>0</v>
      </c>
      <c r="J103" s="46">
        <f t="shared" si="30"/>
        <v>0</v>
      </c>
      <c r="K103" s="46">
        <f t="shared" si="31"/>
        <v>0</v>
      </c>
      <c r="L103" s="47">
        <f t="shared" si="32"/>
        <v>0</v>
      </c>
      <c r="M103" s="46">
        <f t="shared" si="33"/>
        <v>0</v>
      </c>
      <c r="N103" s="46">
        <f t="shared" si="34"/>
        <v>0</v>
      </c>
      <c r="O103" s="47">
        <f t="shared" si="35"/>
        <v>0</v>
      </c>
    </row>
    <row r="104" spans="1:15" ht="15.6">
      <c r="A104" s="44">
        <v>92</v>
      </c>
      <c r="B104" s="45">
        <f ca="1">EDATE(Debts!$S$13,A104-1)</f>
        <v>49096</v>
      </c>
      <c r="C104" s="46">
        <v>0</v>
      </c>
      <c r="D104" s="46">
        <f t="shared" si="25"/>
        <v>0</v>
      </c>
      <c r="E104" s="46">
        <f t="shared" si="26"/>
        <v>0</v>
      </c>
      <c r="F104" s="46">
        <f t="shared" si="24"/>
        <v>0</v>
      </c>
      <c r="G104" s="46">
        <f t="shared" si="27"/>
        <v>0</v>
      </c>
      <c r="H104" s="46">
        <f t="shared" si="28"/>
        <v>0</v>
      </c>
      <c r="I104" s="47">
        <f t="shared" si="29"/>
        <v>0</v>
      </c>
      <c r="J104" s="46">
        <f t="shared" si="30"/>
        <v>0</v>
      </c>
      <c r="K104" s="46">
        <f t="shared" si="31"/>
        <v>0</v>
      </c>
      <c r="L104" s="47">
        <f t="shared" si="32"/>
        <v>0</v>
      </c>
      <c r="M104" s="46">
        <f t="shared" si="33"/>
        <v>0</v>
      </c>
      <c r="N104" s="46">
        <f t="shared" si="34"/>
        <v>0</v>
      </c>
      <c r="O104" s="47">
        <f t="shared" si="35"/>
        <v>0</v>
      </c>
    </row>
    <row r="105" spans="1:15" ht="15.6">
      <c r="A105" s="44">
        <v>93</v>
      </c>
      <c r="B105" s="45">
        <f ca="1">EDATE(Debts!$S$13,A105-1)</f>
        <v>49126</v>
      </c>
      <c r="C105" s="46">
        <v>0</v>
      </c>
      <c r="D105" s="46">
        <f t="shared" si="25"/>
        <v>0</v>
      </c>
      <c r="E105" s="46">
        <f t="shared" si="26"/>
        <v>0</v>
      </c>
      <c r="F105" s="46">
        <f t="shared" si="24"/>
        <v>0</v>
      </c>
      <c r="G105" s="46">
        <f t="shared" si="27"/>
        <v>0</v>
      </c>
      <c r="H105" s="46">
        <f t="shared" si="28"/>
        <v>0</v>
      </c>
      <c r="I105" s="47">
        <f t="shared" si="29"/>
        <v>0</v>
      </c>
      <c r="J105" s="46">
        <f t="shared" si="30"/>
        <v>0</v>
      </c>
      <c r="K105" s="46">
        <f t="shared" si="31"/>
        <v>0</v>
      </c>
      <c r="L105" s="47">
        <f t="shared" si="32"/>
        <v>0</v>
      </c>
      <c r="M105" s="46">
        <f t="shared" si="33"/>
        <v>0</v>
      </c>
      <c r="N105" s="46">
        <f t="shared" si="34"/>
        <v>0</v>
      </c>
      <c r="O105" s="47">
        <f t="shared" si="35"/>
        <v>0</v>
      </c>
    </row>
    <row r="106" spans="1:15" ht="15.6">
      <c r="A106" s="44">
        <v>94</v>
      </c>
      <c r="B106" s="45">
        <f ca="1">EDATE(Debts!$S$13,A106-1)</f>
        <v>49157</v>
      </c>
      <c r="C106" s="46">
        <v>0</v>
      </c>
      <c r="D106" s="46">
        <f t="shared" si="25"/>
        <v>0</v>
      </c>
      <c r="E106" s="46">
        <f t="shared" si="26"/>
        <v>0</v>
      </c>
      <c r="F106" s="46">
        <f t="shared" si="24"/>
        <v>0</v>
      </c>
      <c r="G106" s="46">
        <f t="shared" si="27"/>
        <v>0</v>
      </c>
      <c r="H106" s="46">
        <f t="shared" si="28"/>
        <v>0</v>
      </c>
      <c r="I106" s="47">
        <f t="shared" si="29"/>
        <v>0</v>
      </c>
      <c r="J106" s="46">
        <f t="shared" si="30"/>
        <v>0</v>
      </c>
      <c r="K106" s="46">
        <f t="shared" si="31"/>
        <v>0</v>
      </c>
      <c r="L106" s="47">
        <f t="shared" si="32"/>
        <v>0</v>
      </c>
      <c r="M106" s="46">
        <f t="shared" si="33"/>
        <v>0</v>
      </c>
      <c r="N106" s="46">
        <f t="shared" si="34"/>
        <v>0</v>
      </c>
      <c r="O106" s="47">
        <f t="shared" si="35"/>
        <v>0</v>
      </c>
    </row>
    <row r="107" spans="1:15" ht="15.6">
      <c r="A107" s="44">
        <v>95</v>
      </c>
      <c r="B107" s="45">
        <f ca="1">EDATE(Debts!$S$13,A107-1)</f>
        <v>49188</v>
      </c>
      <c r="C107" s="46">
        <v>0</v>
      </c>
      <c r="D107" s="46">
        <f t="shared" si="25"/>
        <v>0</v>
      </c>
      <c r="E107" s="46">
        <f t="shared" si="26"/>
        <v>0</v>
      </c>
      <c r="F107" s="46">
        <f t="shared" si="24"/>
        <v>0</v>
      </c>
      <c r="G107" s="46">
        <f t="shared" si="27"/>
        <v>0</v>
      </c>
      <c r="H107" s="46">
        <f t="shared" si="28"/>
        <v>0</v>
      </c>
      <c r="I107" s="47">
        <f t="shared" si="29"/>
        <v>0</v>
      </c>
      <c r="J107" s="46">
        <f t="shared" si="30"/>
        <v>0</v>
      </c>
      <c r="K107" s="46">
        <f t="shared" si="31"/>
        <v>0</v>
      </c>
      <c r="L107" s="47">
        <f t="shared" si="32"/>
        <v>0</v>
      </c>
      <c r="M107" s="46">
        <f t="shared" si="33"/>
        <v>0</v>
      </c>
      <c r="N107" s="46">
        <f t="shared" si="34"/>
        <v>0</v>
      </c>
      <c r="O107" s="47">
        <f t="shared" si="35"/>
        <v>0</v>
      </c>
    </row>
    <row r="108" spans="1:15" ht="15.6">
      <c r="A108" s="44">
        <v>96</v>
      </c>
      <c r="B108" s="45">
        <f ca="1">EDATE(Debts!$S$13,A108-1)</f>
        <v>49218</v>
      </c>
      <c r="C108" s="46">
        <v>0</v>
      </c>
      <c r="D108" s="46">
        <f t="shared" si="25"/>
        <v>0</v>
      </c>
      <c r="E108" s="46">
        <f t="shared" si="26"/>
        <v>0</v>
      </c>
      <c r="F108" s="46">
        <f t="shared" ref="F108:F139" si="36">SUMIF($G$11:$O$11,"Balance",G108:O108)</f>
        <v>0</v>
      </c>
      <c r="G108" s="46">
        <f t="shared" si="27"/>
        <v>0</v>
      </c>
      <c r="H108" s="46">
        <f t="shared" si="28"/>
        <v>0</v>
      </c>
      <c r="I108" s="47">
        <f t="shared" si="29"/>
        <v>0</v>
      </c>
      <c r="J108" s="46">
        <f t="shared" si="30"/>
        <v>0</v>
      </c>
      <c r="K108" s="46">
        <f t="shared" si="31"/>
        <v>0</v>
      </c>
      <c r="L108" s="47">
        <f t="shared" si="32"/>
        <v>0</v>
      </c>
      <c r="M108" s="46">
        <f t="shared" si="33"/>
        <v>0</v>
      </c>
      <c r="N108" s="46">
        <f t="shared" si="34"/>
        <v>0</v>
      </c>
      <c r="O108" s="47">
        <f t="shared" si="35"/>
        <v>0</v>
      </c>
    </row>
    <row r="109" spans="1:15" ht="15.6">
      <c r="A109" s="44">
        <v>97</v>
      </c>
      <c r="B109" s="45">
        <f ca="1">EDATE(Debts!$S$13,A109-1)</f>
        <v>49249</v>
      </c>
      <c r="C109" s="46">
        <v>0</v>
      </c>
      <c r="D109" s="46">
        <f t="shared" ref="D109:D132" si="37">SUMIF($G$11:$O$11,"Payment",G109:O109)</f>
        <v>0</v>
      </c>
      <c r="E109" s="46">
        <f t="shared" ref="E109:E132" si="38">SUMIF($G$11:$O$11,"Interest",G109:O109)</f>
        <v>0</v>
      </c>
      <c r="F109" s="46">
        <f t="shared" si="36"/>
        <v>0</v>
      </c>
      <c r="G109" s="46">
        <f t="shared" ref="G109:G140" si="39">ROUND(MIN(G$8,I108+H109),2)</f>
        <v>0</v>
      </c>
      <c r="H109" s="46">
        <f t="shared" ref="H109:H140" si="40">ROUND(I108*G$7/1200,2)</f>
        <v>0</v>
      </c>
      <c r="I109" s="47">
        <f t="shared" ref="I109:I140" si="41">ROUND(I108+H109-G109,2)</f>
        <v>0</v>
      </c>
      <c r="J109" s="46">
        <f t="shared" ref="J109:J140" si="42">ROUND(MIN(J$8,L108+K109),2)</f>
        <v>0</v>
      </c>
      <c r="K109" s="46">
        <f t="shared" ref="K109:K140" si="43">ROUND(L108*J$7/1200,2)</f>
        <v>0</v>
      </c>
      <c r="L109" s="47">
        <f t="shared" ref="L109:L140" si="44">ROUND(L108+K109-J109,2)</f>
        <v>0</v>
      </c>
      <c r="M109" s="46">
        <f t="shared" ref="M109:M140" si="45">ROUND(MIN(M$8,O108+N109),2)</f>
        <v>0</v>
      </c>
      <c r="N109" s="46">
        <f t="shared" ref="N109:N140" si="46">ROUND(O108*M$7/1200,2)</f>
        <v>0</v>
      </c>
      <c r="O109" s="47">
        <f t="shared" ref="O109:O140" si="47">ROUND(O108+N109-M109,2)</f>
        <v>0</v>
      </c>
    </row>
    <row r="110" spans="1:15" ht="15.6">
      <c r="A110" s="44">
        <v>98</v>
      </c>
      <c r="B110" s="45">
        <f ca="1">EDATE(Debts!$S$13,A110-1)</f>
        <v>49279</v>
      </c>
      <c r="C110" s="46">
        <v>0</v>
      </c>
      <c r="D110" s="46">
        <f t="shared" si="37"/>
        <v>0</v>
      </c>
      <c r="E110" s="46">
        <f t="shared" si="38"/>
        <v>0</v>
      </c>
      <c r="F110" s="46">
        <f t="shared" si="36"/>
        <v>0</v>
      </c>
      <c r="G110" s="46">
        <f t="shared" si="39"/>
        <v>0</v>
      </c>
      <c r="H110" s="46">
        <f t="shared" si="40"/>
        <v>0</v>
      </c>
      <c r="I110" s="47">
        <f t="shared" si="41"/>
        <v>0</v>
      </c>
      <c r="J110" s="46">
        <f t="shared" si="42"/>
        <v>0</v>
      </c>
      <c r="K110" s="46">
        <f t="shared" si="43"/>
        <v>0</v>
      </c>
      <c r="L110" s="47">
        <f t="shared" si="44"/>
        <v>0</v>
      </c>
      <c r="M110" s="46">
        <f t="shared" si="45"/>
        <v>0</v>
      </c>
      <c r="N110" s="46">
        <f t="shared" si="46"/>
        <v>0</v>
      </c>
      <c r="O110" s="47">
        <f t="shared" si="47"/>
        <v>0</v>
      </c>
    </row>
    <row r="111" spans="1:15" ht="15.6">
      <c r="A111" s="44">
        <v>99</v>
      </c>
      <c r="B111" s="45">
        <f ca="1">EDATE(Debts!$S$13,A111-1)</f>
        <v>49310</v>
      </c>
      <c r="C111" s="46">
        <v>0</v>
      </c>
      <c r="D111" s="46">
        <f t="shared" si="37"/>
        <v>0</v>
      </c>
      <c r="E111" s="46">
        <f t="shared" si="38"/>
        <v>0</v>
      </c>
      <c r="F111" s="46">
        <f t="shared" si="36"/>
        <v>0</v>
      </c>
      <c r="G111" s="46">
        <f t="shared" si="39"/>
        <v>0</v>
      </c>
      <c r="H111" s="46">
        <f t="shared" si="40"/>
        <v>0</v>
      </c>
      <c r="I111" s="47">
        <f t="shared" si="41"/>
        <v>0</v>
      </c>
      <c r="J111" s="46">
        <f t="shared" si="42"/>
        <v>0</v>
      </c>
      <c r="K111" s="46">
        <f t="shared" si="43"/>
        <v>0</v>
      </c>
      <c r="L111" s="47">
        <f t="shared" si="44"/>
        <v>0</v>
      </c>
      <c r="M111" s="46">
        <f t="shared" si="45"/>
        <v>0</v>
      </c>
      <c r="N111" s="46">
        <f t="shared" si="46"/>
        <v>0</v>
      </c>
      <c r="O111" s="47">
        <f t="shared" si="47"/>
        <v>0</v>
      </c>
    </row>
    <row r="112" spans="1:15" ht="15.6">
      <c r="A112" s="44">
        <v>100</v>
      </c>
      <c r="B112" s="45">
        <f ca="1">EDATE(Debts!$S$13,A112-1)</f>
        <v>49341</v>
      </c>
      <c r="C112" s="46">
        <v>0</v>
      </c>
      <c r="D112" s="46">
        <f t="shared" si="37"/>
        <v>0</v>
      </c>
      <c r="E112" s="46">
        <f t="shared" si="38"/>
        <v>0</v>
      </c>
      <c r="F112" s="46">
        <f t="shared" si="36"/>
        <v>0</v>
      </c>
      <c r="G112" s="46">
        <f t="shared" si="39"/>
        <v>0</v>
      </c>
      <c r="H112" s="46">
        <f t="shared" si="40"/>
        <v>0</v>
      </c>
      <c r="I112" s="47">
        <f t="shared" si="41"/>
        <v>0</v>
      </c>
      <c r="J112" s="46">
        <f t="shared" si="42"/>
        <v>0</v>
      </c>
      <c r="K112" s="46">
        <f t="shared" si="43"/>
        <v>0</v>
      </c>
      <c r="L112" s="47">
        <f t="shared" si="44"/>
        <v>0</v>
      </c>
      <c r="M112" s="46">
        <f t="shared" si="45"/>
        <v>0</v>
      </c>
      <c r="N112" s="46">
        <f t="shared" si="46"/>
        <v>0</v>
      </c>
      <c r="O112" s="47">
        <f t="shared" si="47"/>
        <v>0</v>
      </c>
    </row>
    <row r="113" spans="1:15" ht="15.6">
      <c r="A113" s="44">
        <v>101</v>
      </c>
      <c r="B113" s="45">
        <f ca="1">EDATE(Debts!$S$13,A113-1)</f>
        <v>49369</v>
      </c>
      <c r="C113" s="46">
        <v>0</v>
      </c>
      <c r="D113" s="46">
        <f t="shared" si="37"/>
        <v>0</v>
      </c>
      <c r="E113" s="46">
        <f t="shared" si="38"/>
        <v>0</v>
      </c>
      <c r="F113" s="46">
        <f t="shared" si="36"/>
        <v>0</v>
      </c>
      <c r="G113" s="46">
        <f t="shared" si="39"/>
        <v>0</v>
      </c>
      <c r="H113" s="46">
        <f t="shared" si="40"/>
        <v>0</v>
      </c>
      <c r="I113" s="47">
        <f t="shared" si="41"/>
        <v>0</v>
      </c>
      <c r="J113" s="46">
        <f t="shared" si="42"/>
        <v>0</v>
      </c>
      <c r="K113" s="46">
        <f t="shared" si="43"/>
        <v>0</v>
      </c>
      <c r="L113" s="47">
        <f t="shared" si="44"/>
        <v>0</v>
      </c>
      <c r="M113" s="46">
        <f t="shared" si="45"/>
        <v>0</v>
      </c>
      <c r="N113" s="46">
        <f t="shared" si="46"/>
        <v>0</v>
      </c>
      <c r="O113" s="47">
        <f t="shared" si="47"/>
        <v>0</v>
      </c>
    </row>
    <row r="114" spans="1:15" ht="15.6">
      <c r="A114" s="44">
        <v>102</v>
      </c>
      <c r="B114" s="45">
        <f ca="1">EDATE(Debts!$S$13,A114-1)</f>
        <v>49400</v>
      </c>
      <c r="C114" s="46">
        <v>0</v>
      </c>
      <c r="D114" s="46">
        <f t="shared" si="37"/>
        <v>0</v>
      </c>
      <c r="E114" s="46">
        <f t="shared" si="38"/>
        <v>0</v>
      </c>
      <c r="F114" s="46">
        <f t="shared" si="36"/>
        <v>0</v>
      </c>
      <c r="G114" s="46">
        <f t="shared" si="39"/>
        <v>0</v>
      </c>
      <c r="H114" s="46">
        <f t="shared" si="40"/>
        <v>0</v>
      </c>
      <c r="I114" s="47">
        <f t="shared" si="41"/>
        <v>0</v>
      </c>
      <c r="J114" s="46">
        <f t="shared" si="42"/>
        <v>0</v>
      </c>
      <c r="K114" s="46">
        <f t="shared" si="43"/>
        <v>0</v>
      </c>
      <c r="L114" s="47">
        <f t="shared" si="44"/>
        <v>0</v>
      </c>
      <c r="M114" s="46">
        <f t="shared" si="45"/>
        <v>0</v>
      </c>
      <c r="N114" s="46">
        <f t="shared" si="46"/>
        <v>0</v>
      </c>
      <c r="O114" s="47">
        <f t="shared" si="47"/>
        <v>0</v>
      </c>
    </row>
    <row r="115" spans="1:15" ht="15.6">
      <c r="A115" s="44">
        <v>103</v>
      </c>
      <c r="B115" s="45">
        <f ca="1">EDATE(Debts!$S$13,A115-1)</f>
        <v>49430</v>
      </c>
      <c r="C115" s="46">
        <v>0</v>
      </c>
      <c r="D115" s="46">
        <f t="shared" si="37"/>
        <v>0</v>
      </c>
      <c r="E115" s="46">
        <f t="shared" si="38"/>
        <v>0</v>
      </c>
      <c r="F115" s="46">
        <f t="shared" si="36"/>
        <v>0</v>
      </c>
      <c r="G115" s="46">
        <f t="shared" si="39"/>
        <v>0</v>
      </c>
      <c r="H115" s="46">
        <f t="shared" si="40"/>
        <v>0</v>
      </c>
      <c r="I115" s="47">
        <f t="shared" si="41"/>
        <v>0</v>
      </c>
      <c r="J115" s="46">
        <f t="shared" si="42"/>
        <v>0</v>
      </c>
      <c r="K115" s="46">
        <f t="shared" si="43"/>
        <v>0</v>
      </c>
      <c r="L115" s="47">
        <f t="shared" si="44"/>
        <v>0</v>
      </c>
      <c r="M115" s="46">
        <f t="shared" si="45"/>
        <v>0</v>
      </c>
      <c r="N115" s="46">
        <f t="shared" si="46"/>
        <v>0</v>
      </c>
      <c r="O115" s="47">
        <f t="shared" si="47"/>
        <v>0</v>
      </c>
    </row>
    <row r="116" spans="1:15" ht="15.6">
      <c r="A116" s="44">
        <v>104</v>
      </c>
      <c r="B116" s="45">
        <f ca="1">EDATE(Debts!$S$13,A116-1)</f>
        <v>49461</v>
      </c>
      <c r="C116" s="46">
        <v>0</v>
      </c>
      <c r="D116" s="46">
        <f t="shared" si="37"/>
        <v>0</v>
      </c>
      <c r="E116" s="46">
        <f t="shared" si="38"/>
        <v>0</v>
      </c>
      <c r="F116" s="46">
        <f t="shared" si="36"/>
        <v>0</v>
      </c>
      <c r="G116" s="46">
        <f t="shared" si="39"/>
        <v>0</v>
      </c>
      <c r="H116" s="46">
        <f t="shared" si="40"/>
        <v>0</v>
      </c>
      <c r="I116" s="47">
        <f t="shared" si="41"/>
        <v>0</v>
      </c>
      <c r="J116" s="46">
        <f t="shared" si="42"/>
        <v>0</v>
      </c>
      <c r="K116" s="46">
        <f t="shared" si="43"/>
        <v>0</v>
      </c>
      <c r="L116" s="47">
        <f t="shared" si="44"/>
        <v>0</v>
      </c>
      <c r="M116" s="46">
        <f t="shared" si="45"/>
        <v>0</v>
      </c>
      <c r="N116" s="46">
        <f t="shared" si="46"/>
        <v>0</v>
      </c>
      <c r="O116" s="47">
        <f t="shared" si="47"/>
        <v>0</v>
      </c>
    </row>
    <row r="117" spans="1:15" ht="15.6">
      <c r="A117" s="44">
        <v>105</v>
      </c>
      <c r="B117" s="45">
        <f ca="1">EDATE(Debts!$S$13,A117-1)</f>
        <v>49491</v>
      </c>
      <c r="C117" s="46">
        <v>0</v>
      </c>
      <c r="D117" s="46">
        <f t="shared" si="37"/>
        <v>0</v>
      </c>
      <c r="E117" s="46">
        <f t="shared" si="38"/>
        <v>0</v>
      </c>
      <c r="F117" s="46">
        <f t="shared" si="36"/>
        <v>0</v>
      </c>
      <c r="G117" s="46">
        <f t="shared" si="39"/>
        <v>0</v>
      </c>
      <c r="H117" s="46">
        <f t="shared" si="40"/>
        <v>0</v>
      </c>
      <c r="I117" s="47">
        <f t="shared" si="41"/>
        <v>0</v>
      </c>
      <c r="J117" s="46">
        <f t="shared" si="42"/>
        <v>0</v>
      </c>
      <c r="K117" s="46">
        <f t="shared" si="43"/>
        <v>0</v>
      </c>
      <c r="L117" s="47">
        <f t="shared" si="44"/>
        <v>0</v>
      </c>
      <c r="M117" s="46">
        <f t="shared" si="45"/>
        <v>0</v>
      </c>
      <c r="N117" s="46">
        <f t="shared" si="46"/>
        <v>0</v>
      </c>
      <c r="O117" s="47">
        <f t="shared" si="47"/>
        <v>0</v>
      </c>
    </row>
    <row r="118" spans="1:15" ht="15.6">
      <c r="A118" s="44">
        <v>106</v>
      </c>
      <c r="B118" s="45">
        <f ca="1">EDATE(Debts!$S$13,A118-1)</f>
        <v>49522</v>
      </c>
      <c r="C118" s="46">
        <v>0</v>
      </c>
      <c r="D118" s="46">
        <f t="shared" si="37"/>
        <v>0</v>
      </c>
      <c r="E118" s="46">
        <f t="shared" si="38"/>
        <v>0</v>
      </c>
      <c r="F118" s="46">
        <f t="shared" si="36"/>
        <v>0</v>
      </c>
      <c r="G118" s="46">
        <f t="shared" si="39"/>
        <v>0</v>
      </c>
      <c r="H118" s="46">
        <f t="shared" si="40"/>
        <v>0</v>
      </c>
      <c r="I118" s="47">
        <f t="shared" si="41"/>
        <v>0</v>
      </c>
      <c r="J118" s="46">
        <f t="shared" si="42"/>
        <v>0</v>
      </c>
      <c r="K118" s="46">
        <f t="shared" si="43"/>
        <v>0</v>
      </c>
      <c r="L118" s="47">
        <f t="shared" si="44"/>
        <v>0</v>
      </c>
      <c r="M118" s="46">
        <f t="shared" si="45"/>
        <v>0</v>
      </c>
      <c r="N118" s="46">
        <f t="shared" si="46"/>
        <v>0</v>
      </c>
      <c r="O118" s="47">
        <f t="shared" si="47"/>
        <v>0</v>
      </c>
    </row>
    <row r="119" spans="1:15" ht="15.6">
      <c r="A119" s="44">
        <v>107</v>
      </c>
      <c r="B119" s="45">
        <f ca="1">EDATE(Debts!$S$13,A119-1)</f>
        <v>49553</v>
      </c>
      <c r="C119" s="46">
        <v>0</v>
      </c>
      <c r="D119" s="46">
        <f t="shared" si="37"/>
        <v>0</v>
      </c>
      <c r="E119" s="46">
        <f t="shared" si="38"/>
        <v>0</v>
      </c>
      <c r="F119" s="46">
        <f t="shared" si="36"/>
        <v>0</v>
      </c>
      <c r="G119" s="46">
        <f t="shared" si="39"/>
        <v>0</v>
      </c>
      <c r="H119" s="46">
        <f t="shared" si="40"/>
        <v>0</v>
      </c>
      <c r="I119" s="47">
        <f t="shared" si="41"/>
        <v>0</v>
      </c>
      <c r="J119" s="46">
        <f t="shared" si="42"/>
        <v>0</v>
      </c>
      <c r="K119" s="46">
        <f t="shared" si="43"/>
        <v>0</v>
      </c>
      <c r="L119" s="47">
        <f t="shared" si="44"/>
        <v>0</v>
      </c>
      <c r="M119" s="46">
        <f t="shared" si="45"/>
        <v>0</v>
      </c>
      <c r="N119" s="46">
        <f t="shared" si="46"/>
        <v>0</v>
      </c>
      <c r="O119" s="47">
        <f t="shared" si="47"/>
        <v>0</v>
      </c>
    </row>
    <row r="120" spans="1:15" ht="15.6">
      <c r="A120" s="44">
        <v>108</v>
      </c>
      <c r="B120" s="45">
        <f ca="1">EDATE(Debts!$S$13,A120-1)</f>
        <v>49583</v>
      </c>
      <c r="C120" s="46">
        <v>0</v>
      </c>
      <c r="D120" s="46">
        <f t="shared" si="37"/>
        <v>0</v>
      </c>
      <c r="E120" s="46">
        <f t="shared" si="38"/>
        <v>0</v>
      </c>
      <c r="F120" s="46">
        <f t="shared" si="36"/>
        <v>0</v>
      </c>
      <c r="G120" s="46">
        <f t="shared" si="39"/>
        <v>0</v>
      </c>
      <c r="H120" s="46">
        <f t="shared" si="40"/>
        <v>0</v>
      </c>
      <c r="I120" s="47">
        <f t="shared" si="41"/>
        <v>0</v>
      </c>
      <c r="J120" s="46">
        <f t="shared" si="42"/>
        <v>0</v>
      </c>
      <c r="K120" s="46">
        <f t="shared" si="43"/>
        <v>0</v>
      </c>
      <c r="L120" s="47">
        <f t="shared" si="44"/>
        <v>0</v>
      </c>
      <c r="M120" s="46">
        <f t="shared" si="45"/>
        <v>0</v>
      </c>
      <c r="N120" s="46">
        <f t="shared" si="46"/>
        <v>0</v>
      </c>
      <c r="O120" s="47">
        <f t="shared" si="47"/>
        <v>0</v>
      </c>
    </row>
    <row r="121" spans="1:15" ht="15.6">
      <c r="A121" s="44">
        <v>109</v>
      </c>
      <c r="B121" s="45">
        <f ca="1">EDATE(Debts!$S$13,A121-1)</f>
        <v>49614</v>
      </c>
      <c r="C121" s="46">
        <v>0</v>
      </c>
      <c r="D121" s="46">
        <f t="shared" si="37"/>
        <v>0</v>
      </c>
      <c r="E121" s="46">
        <f t="shared" si="38"/>
        <v>0</v>
      </c>
      <c r="F121" s="46">
        <f t="shared" si="36"/>
        <v>0</v>
      </c>
      <c r="G121" s="46">
        <f t="shared" si="39"/>
        <v>0</v>
      </c>
      <c r="H121" s="46">
        <f t="shared" si="40"/>
        <v>0</v>
      </c>
      <c r="I121" s="47">
        <f t="shared" si="41"/>
        <v>0</v>
      </c>
      <c r="J121" s="46">
        <f t="shared" si="42"/>
        <v>0</v>
      </c>
      <c r="K121" s="46">
        <f t="shared" si="43"/>
        <v>0</v>
      </c>
      <c r="L121" s="47">
        <f t="shared" si="44"/>
        <v>0</v>
      </c>
      <c r="M121" s="46">
        <f t="shared" si="45"/>
        <v>0</v>
      </c>
      <c r="N121" s="46">
        <f t="shared" si="46"/>
        <v>0</v>
      </c>
      <c r="O121" s="47">
        <f t="shared" si="47"/>
        <v>0</v>
      </c>
    </row>
    <row r="122" spans="1:15" ht="15.6">
      <c r="A122" s="44">
        <v>110</v>
      </c>
      <c r="B122" s="45">
        <f ca="1">EDATE(Debts!$S$13,A122-1)</f>
        <v>49644</v>
      </c>
      <c r="C122" s="46">
        <v>0</v>
      </c>
      <c r="D122" s="46">
        <f t="shared" si="37"/>
        <v>0</v>
      </c>
      <c r="E122" s="46">
        <f t="shared" si="38"/>
        <v>0</v>
      </c>
      <c r="F122" s="46">
        <f t="shared" si="36"/>
        <v>0</v>
      </c>
      <c r="G122" s="46">
        <f t="shared" si="39"/>
        <v>0</v>
      </c>
      <c r="H122" s="46">
        <f t="shared" si="40"/>
        <v>0</v>
      </c>
      <c r="I122" s="47">
        <f t="shared" si="41"/>
        <v>0</v>
      </c>
      <c r="J122" s="46">
        <f t="shared" si="42"/>
        <v>0</v>
      </c>
      <c r="K122" s="46">
        <f t="shared" si="43"/>
        <v>0</v>
      </c>
      <c r="L122" s="47">
        <f t="shared" si="44"/>
        <v>0</v>
      </c>
      <c r="M122" s="46">
        <f t="shared" si="45"/>
        <v>0</v>
      </c>
      <c r="N122" s="46">
        <f t="shared" si="46"/>
        <v>0</v>
      </c>
      <c r="O122" s="47">
        <f t="shared" si="47"/>
        <v>0</v>
      </c>
    </row>
    <row r="123" spans="1:15" ht="15.6">
      <c r="A123" s="44">
        <v>111</v>
      </c>
      <c r="B123" s="45">
        <f ca="1">EDATE(Debts!$S$13,A123-1)</f>
        <v>49675</v>
      </c>
      <c r="C123" s="46">
        <v>0</v>
      </c>
      <c r="D123" s="46">
        <f t="shared" si="37"/>
        <v>0</v>
      </c>
      <c r="E123" s="46">
        <f t="shared" si="38"/>
        <v>0</v>
      </c>
      <c r="F123" s="46">
        <f t="shared" si="36"/>
        <v>0</v>
      </c>
      <c r="G123" s="46">
        <f t="shared" si="39"/>
        <v>0</v>
      </c>
      <c r="H123" s="46">
        <f t="shared" si="40"/>
        <v>0</v>
      </c>
      <c r="I123" s="47">
        <f t="shared" si="41"/>
        <v>0</v>
      </c>
      <c r="J123" s="46">
        <f t="shared" si="42"/>
        <v>0</v>
      </c>
      <c r="K123" s="46">
        <f t="shared" si="43"/>
        <v>0</v>
      </c>
      <c r="L123" s="47">
        <f t="shared" si="44"/>
        <v>0</v>
      </c>
      <c r="M123" s="46">
        <f t="shared" si="45"/>
        <v>0</v>
      </c>
      <c r="N123" s="46">
        <f t="shared" si="46"/>
        <v>0</v>
      </c>
      <c r="O123" s="47">
        <f t="shared" si="47"/>
        <v>0</v>
      </c>
    </row>
    <row r="124" spans="1:15" ht="15.6">
      <c r="A124" s="44">
        <v>112</v>
      </c>
      <c r="B124" s="45">
        <f ca="1">EDATE(Debts!$S$13,A124-1)</f>
        <v>49706</v>
      </c>
      <c r="C124" s="46">
        <v>0</v>
      </c>
      <c r="D124" s="46">
        <f t="shared" si="37"/>
        <v>0</v>
      </c>
      <c r="E124" s="46">
        <f t="shared" si="38"/>
        <v>0</v>
      </c>
      <c r="F124" s="46">
        <f t="shared" si="36"/>
        <v>0</v>
      </c>
      <c r="G124" s="46">
        <f t="shared" si="39"/>
        <v>0</v>
      </c>
      <c r="H124" s="46">
        <f t="shared" si="40"/>
        <v>0</v>
      </c>
      <c r="I124" s="47">
        <f t="shared" si="41"/>
        <v>0</v>
      </c>
      <c r="J124" s="46">
        <f t="shared" si="42"/>
        <v>0</v>
      </c>
      <c r="K124" s="46">
        <f t="shared" si="43"/>
        <v>0</v>
      </c>
      <c r="L124" s="47">
        <f t="shared" si="44"/>
        <v>0</v>
      </c>
      <c r="M124" s="46">
        <f t="shared" si="45"/>
        <v>0</v>
      </c>
      <c r="N124" s="46">
        <f t="shared" si="46"/>
        <v>0</v>
      </c>
      <c r="O124" s="47">
        <f t="shared" si="47"/>
        <v>0</v>
      </c>
    </row>
    <row r="125" spans="1:15" ht="15.6">
      <c r="A125" s="44">
        <v>113</v>
      </c>
      <c r="B125" s="45">
        <f ca="1">EDATE(Debts!$S$13,A125-1)</f>
        <v>49735</v>
      </c>
      <c r="C125" s="46">
        <v>0</v>
      </c>
      <c r="D125" s="46">
        <f t="shared" si="37"/>
        <v>0</v>
      </c>
      <c r="E125" s="46">
        <f t="shared" si="38"/>
        <v>0</v>
      </c>
      <c r="F125" s="46">
        <f t="shared" si="36"/>
        <v>0</v>
      </c>
      <c r="G125" s="46">
        <f t="shared" si="39"/>
        <v>0</v>
      </c>
      <c r="H125" s="46">
        <f t="shared" si="40"/>
        <v>0</v>
      </c>
      <c r="I125" s="47">
        <f t="shared" si="41"/>
        <v>0</v>
      </c>
      <c r="J125" s="46">
        <f t="shared" si="42"/>
        <v>0</v>
      </c>
      <c r="K125" s="46">
        <f t="shared" si="43"/>
        <v>0</v>
      </c>
      <c r="L125" s="47">
        <f t="shared" si="44"/>
        <v>0</v>
      </c>
      <c r="M125" s="46">
        <f t="shared" si="45"/>
        <v>0</v>
      </c>
      <c r="N125" s="46">
        <f t="shared" si="46"/>
        <v>0</v>
      </c>
      <c r="O125" s="47">
        <f t="shared" si="47"/>
        <v>0</v>
      </c>
    </row>
    <row r="126" spans="1:15" ht="15.6">
      <c r="A126" s="44">
        <v>114</v>
      </c>
      <c r="B126" s="45">
        <f ca="1">EDATE(Debts!$S$13,A126-1)</f>
        <v>49766</v>
      </c>
      <c r="C126" s="46">
        <v>0</v>
      </c>
      <c r="D126" s="46">
        <f t="shared" si="37"/>
        <v>0</v>
      </c>
      <c r="E126" s="46">
        <f t="shared" si="38"/>
        <v>0</v>
      </c>
      <c r="F126" s="46">
        <f t="shared" si="36"/>
        <v>0</v>
      </c>
      <c r="G126" s="46">
        <f t="shared" si="39"/>
        <v>0</v>
      </c>
      <c r="H126" s="46">
        <f t="shared" si="40"/>
        <v>0</v>
      </c>
      <c r="I126" s="47">
        <f t="shared" si="41"/>
        <v>0</v>
      </c>
      <c r="J126" s="46">
        <f t="shared" si="42"/>
        <v>0</v>
      </c>
      <c r="K126" s="46">
        <f t="shared" si="43"/>
        <v>0</v>
      </c>
      <c r="L126" s="47">
        <f t="shared" si="44"/>
        <v>0</v>
      </c>
      <c r="M126" s="46">
        <f t="shared" si="45"/>
        <v>0</v>
      </c>
      <c r="N126" s="46">
        <f t="shared" si="46"/>
        <v>0</v>
      </c>
      <c r="O126" s="47">
        <f t="shared" si="47"/>
        <v>0</v>
      </c>
    </row>
    <row r="127" spans="1:15" ht="15.6">
      <c r="A127" s="44">
        <v>115</v>
      </c>
      <c r="B127" s="45">
        <f ca="1">EDATE(Debts!$S$13,A127-1)</f>
        <v>49796</v>
      </c>
      <c r="C127" s="46">
        <v>0</v>
      </c>
      <c r="D127" s="46">
        <f t="shared" si="37"/>
        <v>0</v>
      </c>
      <c r="E127" s="46">
        <f t="shared" si="38"/>
        <v>0</v>
      </c>
      <c r="F127" s="46">
        <f t="shared" si="36"/>
        <v>0</v>
      </c>
      <c r="G127" s="46">
        <f t="shared" si="39"/>
        <v>0</v>
      </c>
      <c r="H127" s="46">
        <f t="shared" si="40"/>
        <v>0</v>
      </c>
      <c r="I127" s="47">
        <f t="shared" si="41"/>
        <v>0</v>
      </c>
      <c r="J127" s="46">
        <f t="shared" si="42"/>
        <v>0</v>
      </c>
      <c r="K127" s="46">
        <f t="shared" si="43"/>
        <v>0</v>
      </c>
      <c r="L127" s="47">
        <f t="shared" si="44"/>
        <v>0</v>
      </c>
      <c r="M127" s="46">
        <f t="shared" si="45"/>
        <v>0</v>
      </c>
      <c r="N127" s="46">
        <f t="shared" si="46"/>
        <v>0</v>
      </c>
      <c r="O127" s="47">
        <f t="shared" si="47"/>
        <v>0</v>
      </c>
    </row>
    <row r="128" spans="1:15" ht="15.6">
      <c r="A128" s="44">
        <v>116</v>
      </c>
      <c r="B128" s="45">
        <f ca="1">EDATE(Debts!$S$13,A128-1)</f>
        <v>49827</v>
      </c>
      <c r="C128" s="46">
        <v>0</v>
      </c>
      <c r="D128" s="46">
        <f t="shared" si="37"/>
        <v>0</v>
      </c>
      <c r="E128" s="46">
        <f t="shared" si="38"/>
        <v>0</v>
      </c>
      <c r="F128" s="46">
        <f t="shared" si="36"/>
        <v>0</v>
      </c>
      <c r="G128" s="46">
        <f t="shared" si="39"/>
        <v>0</v>
      </c>
      <c r="H128" s="46">
        <f t="shared" si="40"/>
        <v>0</v>
      </c>
      <c r="I128" s="47">
        <f t="shared" si="41"/>
        <v>0</v>
      </c>
      <c r="J128" s="46">
        <f t="shared" si="42"/>
        <v>0</v>
      </c>
      <c r="K128" s="46">
        <f t="shared" si="43"/>
        <v>0</v>
      </c>
      <c r="L128" s="47">
        <f t="shared" si="44"/>
        <v>0</v>
      </c>
      <c r="M128" s="46">
        <f t="shared" si="45"/>
        <v>0</v>
      </c>
      <c r="N128" s="46">
        <f t="shared" si="46"/>
        <v>0</v>
      </c>
      <c r="O128" s="47">
        <f t="shared" si="47"/>
        <v>0</v>
      </c>
    </row>
    <row r="129" spans="1:15" ht="15.6">
      <c r="A129" s="44">
        <v>117</v>
      </c>
      <c r="B129" s="45">
        <f ca="1">EDATE(Debts!$S$13,A129-1)</f>
        <v>49857</v>
      </c>
      <c r="C129" s="46">
        <v>0</v>
      </c>
      <c r="D129" s="46">
        <f t="shared" si="37"/>
        <v>0</v>
      </c>
      <c r="E129" s="46">
        <f t="shared" si="38"/>
        <v>0</v>
      </c>
      <c r="F129" s="46">
        <f t="shared" si="36"/>
        <v>0</v>
      </c>
      <c r="G129" s="46">
        <f t="shared" si="39"/>
        <v>0</v>
      </c>
      <c r="H129" s="46">
        <f t="shared" si="40"/>
        <v>0</v>
      </c>
      <c r="I129" s="47">
        <f t="shared" si="41"/>
        <v>0</v>
      </c>
      <c r="J129" s="46">
        <f t="shared" si="42"/>
        <v>0</v>
      </c>
      <c r="K129" s="46">
        <f t="shared" si="43"/>
        <v>0</v>
      </c>
      <c r="L129" s="47">
        <f t="shared" si="44"/>
        <v>0</v>
      </c>
      <c r="M129" s="46">
        <f t="shared" si="45"/>
        <v>0</v>
      </c>
      <c r="N129" s="46">
        <f t="shared" si="46"/>
        <v>0</v>
      </c>
      <c r="O129" s="47">
        <f t="shared" si="47"/>
        <v>0</v>
      </c>
    </row>
    <row r="130" spans="1:15" ht="15.6">
      <c r="A130" s="44">
        <v>118</v>
      </c>
      <c r="B130" s="45">
        <f ca="1">EDATE(Debts!$S$13,A130-1)</f>
        <v>49888</v>
      </c>
      <c r="C130" s="46">
        <v>0</v>
      </c>
      <c r="D130" s="46">
        <f t="shared" si="37"/>
        <v>0</v>
      </c>
      <c r="E130" s="46">
        <f t="shared" si="38"/>
        <v>0</v>
      </c>
      <c r="F130" s="46">
        <f t="shared" si="36"/>
        <v>0</v>
      </c>
      <c r="G130" s="46">
        <f t="shared" si="39"/>
        <v>0</v>
      </c>
      <c r="H130" s="46">
        <f t="shared" si="40"/>
        <v>0</v>
      </c>
      <c r="I130" s="47">
        <f t="shared" si="41"/>
        <v>0</v>
      </c>
      <c r="J130" s="46">
        <f t="shared" si="42"/>
        <v>0</v>
      </c>
      <c r="K130" s="46">
        <f t="shared" si="43"/>
        <v>0</v>
      </c>
      <c r="L130" s="47">
        <f t="shared" si="44"/>
        <v>0</v>
      </c>
      <c r="M130" s="46">
        <f t="shared" si="45"/>
        <v>0</v>
      </c>
      <c r="N130" s="46">
        <f t="shared" si="46"/>
        <v>0</v>
      </c>
      <c r="O130" s="47">
        <f t="shared" si="47"/>
        <v>0</v>
      </c>
    </row>
    <row r="131" spans="1:15" ht="15.6">
      <c r="A131" s="44">
        <v>119</v>
      </c>
      <c r="B131" s="45">
        <f ca="1">EDATE(Debts!$S$13,A131-1)</f>
        <v>49919</v>
      </c>
      <c r="C131" s="46">
        <v>0</v>
      </c>
      <c r="D131" s="46">
        <f t="shared" si="37"/>
        <v>0</v>
      </c>
      <c r="E131" s="46">
        <f t="shared" si="38"/>
        <v>0</v>
      </c>
      <c r="F131" s="46">
        <f t="shared" si="36"/>
        <v>0</v>
      </c>
      <c r="G131" s="46">
        <f t="shared" si="39"/>
        <v>0</v>
      </c>
      <c r="H131" s="46">
        <f t="shared" si="40"/>
        <v>0</v>
      </c>
      <c r="I131" s="47">
        <f t="shared" si="41"/>
        <v>0</v>
      </c>
      <c r="J131" s="46">
        <f t="shared" si="42"/>
        <v>0</v>
      </c>
      <c r="K131" s="46">
        <f t="shared" si="43"/>
        <v>0</v>
      </c>
      <c r="L131" s="47">
        <f t="shared" si="44"/>
        <v>0</v>
      </c>
      <c r="M131" s="46">
        <f t="shared" si="45"/>
        <v>0</v>
      </c>
      <c r="N131" s="46">
        <f t="shared" si="46"/>
        <v>0</v>
      </c>
      <c r="O131" s="47">
        <f t="shared" si="47"/>
        <v>0</v>
      </c>
    </row>
    <row r="132" spans="1:15" ht="15.6">
      <c r="A132" s="44">
        <v>120</v>
      </c>
      <c r="B132" s="45">
        <f ca="1">EDATE(Debts!$S$13,A132-1)</f>
        <v>49949</v>
      </c>
      <c r="C132" s="46">
        <v>0</v>
      </c>
      <c r="D132" s="46">
        <f t="shared" si="37"/>
        <v>0</v>
      </c>
      <c r="E132" s="46">
        <f t="shared" si="38"/>
        <v>0</v>
      </c>
      <c r="F132" s="46">
        <f t="shared" si="36"/>
        <v>0</v>
      </c>
      <c r="G132" s="46">
        <f t="shared" si="39"/>
        <v>0</v>
      </c>
      <c r="H132" s="46">
        <f t="shared" si="40"/>
        <v>0</v>
      </c>
      <c r="I132" s="47">
        <f t="shared" si="41"/>
        <v>0</v>
      </c>
      <c r="J132" s="46">
        <f t="shared" si="42"/>
        <v>0</v>
      </c>
      <c r="K132" s="46">
        <f t="shared" si="43"/>
        <v>0</v>
      </c>
      <c r="L132" s="47">
        <f t="shared" si="44"/>
        <v>0</v>
      </c>
      <c r="M132" s="46">
        <f t="shared" si="45"/>
        <v>0</v>
      </c>
      <c r="N132" s="46">
        <f t="shared" si="46"/>
        <v>0</v>
      </c>
      <c r="O132" s="47">
        <f t="shared" si="47"/>
        <v>0</v>
      </c>
    </row>
  </sheetData>
  <sheetProtection sheet="1" objects="1" scenarios="1"/>
  <mergeCells count="22">
    <mergeCell ref="J10:L10"/>
    <mergeCell ref="M9:O9"/>
    <mergeCell ref="M5:O5"/>
    <mergeCell ref="G8:I8"/>
    <mergeCell ref="J9:L9"/>
    <mergeCell ref="G7:I7"/>
    <mergeCell ref="J6:L6"/>
    <mergeCell ref="G10:I10"/>
    <mergeCell ref="A4:E10"/>
    <mergeCell ref="M10:O10"/>
    <mergeCell ref="G6:I6"/>
    <mergeCell ref="M7:O7"/>
    <mergeCell ref="J4:L4"/>
    <mergeCell ref="M6:O6"/>
    <mergeCell ref="J7:L7"/>
    <mergeCell ref="G5:I5"/>
    <mergeCell ref="G4:I4"/>
    <mergeCell ref="M8:O8"/>
    <mergeCell ref="M4:O4"/>
    <mergeCell ref="G9:I9"/>
    <mergeCell ref="J8:L8"/>
    <mergeCell ref="J5:L5"/>
  </mergeCells>
  <phoneticPr fontId="25" type="noConversion"/>
  <conditionalFormatting sqref="A13:O132">
    <cfRule type="expression" dxfId="1" priority="1">
      <formula>$F13=0</formula>
    </cfRule>
  </conditionalFormatting>
  <conditionalFormatting sqref="G6:O9">
    <cfRule type="expression" dxfId="0" priority="2">
      <formula>G$5=""</formula>
    </cfRule>
  </conditionalFormatting>
  <pageMargins left="0.75" right="0.75" top="1" bottom="1" header="0.5" footer="0.5"/>
  <pageSetup orientation="landscape"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6</vt:i4>
      </vt:variant>
    </vt:vector>
  </HeadingPairs>
  <TitlesOfParts>
    <vt:vector size="6" baseType="lpstr">
      <vt:lpstr>Start Here</vt:lpstr>
      <vt:lpstr>Debts</vt:lpstr>
      <vt:lpstr>Compare</vt:lpstr>
      <vt:lpstr>Snowball</vt:lpstr>
      <vt:lpstr>Avalanche</vt:lpstr>
      <vt:lpstr>Minimum Only</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Debt Payoff Planner</dc:title>
  <dc:creator>Debt Payoff Planner</dc:creator>
  <cp:lastModifiedBy>Debt Payoff Planner</cp:lastModifiedBy>
  <dcterms:created xsi:type="dcterms:W3CDTF">2026-10-27T21:19:46Z</dcterms:created>
  <dcterms:modified xsi:type="dcterms:W3CDTF">2026-10-27T21:19:51Z</dcterms:modified>
</cp:coreProperties>
</file>